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8_{29418CA0-54FA-4769-8E63-377F11172C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9" l="1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<sst xmlns="http://schemas.openxmlformats.org/spreadsheetml/2006/main" count="2113" uniqueCount="254">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</sst>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43" fontId="11" fillId="24" borderId="22" xfId="1" applyFont="1" applyFill="1" applyBorder="1" applyAlignment="1">
      <alignment horizontal="center" vertical="center" wrapText="1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43" fontId="11" fillId="21" borderId="20" xfId="1" applyFont="1" applyFill="1" applyBorder="1" applyAlignment="1">
      <alignment horizontal="center" vertical="center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34" fillId="0" borderId="22" xfId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S11" sqref="S1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246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48">
        <v>45944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49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49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49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0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641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42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/>
      <c r="G16" s="528"/>
      <c r="H16" s="513"/>
      <c r="I16" s="520"/>
      <c r="J16" s="513"/>
      <c r="K16" s="513"/>
      <c r="L16" s="513"/>
      <c r="M16" s="513"/>
      <c r="N16" s="515"/>
      <c r="O16" s="513"/>
      <c r="P16" s="515"/>
      <c r="Q16" s="637"/>
      <c r="R16" s="528"/>
      <c r="S16" s="397">
        <f t="shared" si="0"/>
        <v>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/>
      <c r="D20" s="513"/>
      <c r="E20" s="513"/>
      <c r="F20" s="513"/>
      <c r="G20" s="528"/>
      <c r="H20" s="513"/>
      <c r="I20" s="520"/>
      <c r="J20" s="513"/>
      <c r="K20" s="513"/>
      <c r="L20" s="513"/>
      <c r="M20" s="513"/>
      <c r="N20" s="513"/>
      <c r="O20" s="513"/>
      <c r="P20" s="515"/>
      <c r="Q20" s="637"/>
      <c r="R20" s="528"/>
      <c r="S20" s="400">
        <f>SUM(C20:R20)</f>
        <v>0</v>
      </c>
    </row>
    <row r="21" spans="1:19" x14ac:dyDescent="0.2">
      <c r="B21" s="447" t="s">
        <v>38</v>
      </c>
      <c r="C21" s="617"/>
      <c r="D21" s="617"/>
      <c r="E21" s="618"/>
      <c r="F21" s="617"/>
      <c r="G21" s="617"/>
      <c r="H21" s="617"/>
      <c r="I21" s="619"/>
      <c r="J21" s="617"/>
      <c r="K21" s="617"/>
      <c r="L21" s="618"/>
      <c r="M21" s="617"/>
      <c r="N21" s="618"/>
      <c r="O21" s="617"/>
      <c r="P21" s="618"/>
      <c r="Q21" s="636"/>
      <c r="R21" s="619"/>
      <c r="S21" s="401">
        <f t="shared" si="0"/>
        <v>0</v>
      </c>
    </row>
    <row r="22" spans="1:19" x14ac:dyDescent="0.2">
      <c r="B22" s="448" t="s">
        <v>39</v>
      </c>
      <c r="C22" s="617"/>
      <c r="D22" s="617"/>
      <c r="E22" s="618"/>
      <c r="F22" s="617"/>
      <c r="G22" s="617"/>
      <c r="H22" s="617"/>
      <c r="I22" s="619"/>
      <c r="J22" s="617"/>
      <c r="K22" s="617"/>
      <c r="L22" s="618"/>
      <c r="M22" s="617"/>
      <c r="N22" s="618"/>
      <c r="O22" s="617"/>
      <c r="P22" s="618"/>
      <c r="Q22" s="636"/>
      <c r="R22" s="619"/>
      <c r="S22" s="394">
        <f>SUM(C22:R22)</f>
        <v>0</v>
      </c>
    </row>
    <row r="23" spans="1:19" x14ac:dyDescent="0.2">
      <c r="B23" s="447" t="s">
        <v>40</v>
      </c>
      <c r="C23" s="617"/>
      <c r="D23" s="617"/>
      <c r="E23" s="618"/>
      <c r="F23" s="617"/>
      <c r="G23" s="617"/>
      <c r="H23" s="617"/>
      <c r="I23" s="619"/>
      <c r="J23" s="617"/>
      <c r="K23" s="617"/>
      <c r="L23" s="618"/>
      <c r="M23" s="617"/>
      <c r="N23" s="618"/>
      <c r="O23" s="617"/>
      <c r="P23" s="618"/>
      <c r="Q23" s="636"/>
      <c r="R23" s="619"/>
      <c r="S23" s="392">
        <f t="shared" si="0"/>
        <v>0</v>
      </c>
    </row>
    <row r="24" spans="1:19" x14ac:dyDescent="0.2">
      <c r="B24" s="538" t="s">
        <v>47</v>
      </c>
      <c r="C24" s="513"/>
      <c r="D24" s="513"/>
      <c r="E24" s="513"/>
      <c r="F24" s="513"/>
      <c r="G24" s="528"/>
      <c r="H24" s="513"/>
      <c r="I24" s="520"/>
      <c r="J24" s="513"/>
      <c r="K24" s="513"/>
      <c r="L24" s="513"/>
      <c r="M24" s="513"/>
      <c r="N24" s="513"/>
      <c r="O24" s="513"/>
      <c r="P24" s="515"/>
      <c r="Q24" s="637"/>
      <c r="R24" s="528"/>
      <c r="S24" s="397">
        <f t="shared" si="0"/>
        <v>0</v>
      </c>
    </row>
    <row r="25" spans="1:19" x14ac:dyDescent="0.2">
      <c r="B25" s="447" t="s">
        <v>41</v>
      </c>
      <c r="C25" s="617"/>
      <c r="D25" s="617"/>
      <c r="E25" s="618"/>
      <c r="F25" s="617"/>
      <c r="G25" s="617"/>
      <c r="H25" s="617"/>
      <c r="I25" s="619"/>
      <c r="J25" s="617"/>
      <c r="K25" s="617"/>
      <c r="L25" s="618"/>
      <c r="M25" s="617"/>
      <c r="N25" s="618"/>
      <c r="O25" s="617"/>
      <c r="P25" s="618"/>
      <c r="Q25" s="636"/>
      <c r="R25" s="619"/>
      <c r="S25" s="392">
        <f t="shared" si="0"/>
        <v>0</v>
      </c>
    </row>
    <row r="26" spans="1:19" x14ac:dyDescent="0.2">
      <c r="B26" s="448" t="s">
        <v>42</v>
      </c>
      <c r="C26" s="617"/>
      <c r="D26" s="617"/>
      <c r="E26" s="618"/>
      <c r="F26" s="617"/>
      <c r="G26" s="617"/>
      <c r="H26" s="617"/>
      <c r="I26" s="619"/>
      <c r="J26" s="617"/>
      <c r="K26" s="617"/>
      <c r="L26" s="618"/>
      <c r="M26" s="617"/>
      <c r="N26" s="618"/>
      <c r="O26" s="617"/>
      <c r="P26" s="618"/>
      <c r="Q26" s="636"/>
      <c r="R26" s="619"/>
      <c r="S26" s="394">
        <f t="shared" si="0"/>
        <v>0</v>
      </c>
    </row>
    <row r="27" spans="1:19" x14ac:dyDescent="0.2">
      <c r="B27" s="447" t="s">
        <v>43</v>
      </c>
      <c r="C27" s="617"/>
      <c r="D27" s="617"/>
      <c r="E27" s="618"/>
      <c r="F27" s="617"/>
      <c r="G27" s="617"/>
      <c r="H27" s="617"/>
      <c r="I27" s="619"/>
      <c r="J27" s="617"/>
      <c r="K27" s="617"/>
      <c r="L27" s="618"/>
      <c r="M27" s="617"/>
      <c r="N27" s="618"/>
      <c r="O27" s="617"/>
      <c r="P27" s="618"/>
      <c r="Q27" s="636"/>
      <c r="R27" s="619"/>
      <c r="S27" s="392">
        <f t="shared" si="0"/>
        <v>0</v>
      </c>
    </row>
    <row r="28" spans="1:19" x14ac:dyDescent="0.2">
      <c r="B28" s="448" t="s">
        <v>44</v>
      </c>
      <c r="C28" s="617"/>
      <c r="D28" s="617"/>
      <c r="E28" s="618"/>
      <c r="F28" s="617"/>
      <c r="G28" s="617"/>
      <c r="H28" s="617"/>
      <c r="I28" s="619"/>
      <c r="J28" s="617"/>
      <c r="K28" s="617"/>
      <c r="L28" s="618"/>
      <c r="M28" s="617"/>
      <c r="N28" s="618"/>
      <c r="O28" s="617"/>
      <c r="P28" s="618"/>
      <c r="Q28" s="636"/>
      <c r="R28" s="619"/>
      <c r="S28" s="394">
        <f t="shared" si="0"/>
        <v>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38.75</v>
      </c>
      <c r="D31" s="620">
        <f t="shared" ref="D31:S31" si="1">SUM(D12:D30)</f>
        <v>38.75</v>
      </c>
      <c r="E31" s="620">
        <f t="shared" si="1"/>
        <v>58.75</v>
      </c>
      <c r="F31" s="620">
        <f t="shared" si="1"/>
        <v>68.75</v>
      </c>
      <c r="G31" s="620">
        <f t="shared" si="1"/>
        <v>38.75</v>
      </c>
      <c r="H31" s="620">
        <f t="shared" si="1"/>
        <v>58.75</v>
      </c>
      <c r="I31" s="643">
        <f t="shared" si="1"/>
        <v>28.75</v>
      </c>
      <c r="J31" s="620">
        <f t="shared" si="1"/>
        <v>48.75</v>
      </c>
      <c r="K31" s="620">
        <f t="shared" si="1"/>
        <v>48.75</v>
      </c>
      <c r="L31" s="621">
        <f t="shared" si="1"/>
        <v>58.75</v>
      </c>
      <c r="M31" s="620">
        <f t="shared" si="1"/>
        <v>38.75</v>
      </c>
      <c r="N31" s="620">
        <f t="shared" si="1"/>
        <v>58.75</v>
      </c>
      <c r="O31" s="620">
        <f t="shared" si="1"/>
        <v>28.75</v>
      </c>
      <c r="P31" s="621">
        <f t="shared" si="1"/>
        <v>38.75</v>
      </c>
      <c r="Q31" s="639">
        <f t="shared" si="1"/>
        <v>58.75</v>
      </c>
      <c r="R31" s="632">
        <f t="shared" si="1"/>
        <v>68.75</v>
      </c>
      <c r="S31" s="405">
        <f t="shared" si="1"/>
        <v>780</v>
      </c>
    </row>
    <row r="32" spans="1:19" ht="16.5" thickBot="1" x14ac:dyDescent="0.3">
      <c r="B32" s="452" t="s">
        <v>252</v>
      </c>
      <c r="C32" s="407">
        <f>+C11-C31</f>
        <v>-38.75</v>
      </c>
      <c r="D32" s="407">
        <f t="shared" ref="D32:S32" si="2">+D11-D31</f>
        <v>-38.75</v>
      </c>
      <c r="E32" s="407">
        <f t="shared" si="2"/>
        <v>-241</v>
      </c>
      <c r="F32" s="407">
        <f t="shared" si="2"/>
        <v>-22.5</v>
      </c>
      <c r="G32" s="407">
        <f t="shared" si="2"/>
        <v>-38.75</v>
      </c>
      <c r="H32" s="407">
        <f t="shared" si="2"/>
        <v>74.25</v>
      </c>
      <c r="I32" s="502">
        <f t="shared" si="2"/>
        <v>89.5</v>
      </c>
      <c r="J32" s="407">
        <f t="shared" si="2"/>
        <v>240.25</v>
      </c>
      <c r="K32" s="407">
        <f t="shared" si="2"/>
        <v>-115</v>
      </c>
      <c r="L32" s="407">
        <f t="shared" si="2"/>
        <v>-177.5</v>
      </c>
      <c r="M32" s="407">
        <f t="shared" si="2"/>
        <v>119.5</v>
      </c>
      <c r="N32" s="407">
        <f t="shared" si="2"/>
        <v>-6.5</v>
      </c>
      <c r="O32" s="407">
        <f t="shared" si="2"/>
        <v>-28.75</v>
      </c>
      <c r="P32" s="407">
        <f t="shared" si="2"/>
        <v>102.5</v>
      </c>
      <c r="Q32" s="633">
        <f t="shared" si="2"/>
        <v>74.75</v>
      </c>
      <c r="R32" s="407">
        <f t="shared" si="2"/>
        <v>-68.75</v>
      </c>
      <c r="S32" s="407">
        <f t="shared" si="2"/>
        <v>-75.5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-38.75</v>
      </c>
      <c r="D52" s="654">
        <f t="shared" si="5"/>
        <v>-38.75</v>
      </c>
      <c r="E52" s="654">
        <f t="shared" si="5"/>
        <v>-241</v>
      </c>
      <c r="F52" s="654">
        <f t="shared" si="5"/>
        <v>-22.5</v>
      </c>
      <c r="G52" s="654">
        <f t="shared" si="5"/>
        <v>-38.75</v>
      </c>
      <c r="H52" s="654">
        <f t="shared" si="5"/>
        <v>74.25</v>
      </c>
      <c r="I52" s="654">
        <f t="shared" si="5"/>
        <v>89.5</v>
      </c>
      <c r="J52" s="654">
        <f t="shared" si="5"/>
        <v>240.25</v>
      </c>
      <c r="K52" s="654">
        <f t="shared" si="5"/>
        <v>-15</v>
      </c>
      <c r="L52" s="654">
        <f t="shared" si="5"/>
        <v>-40</v>
      </c>
      <c r="M52" s="654">
        <f t="shared" si="5"/>
        <v>119.5</v>
      </c>
      <c r="N52" s="654">
        <f t="shared" si="5"/>
        <v>193.5</v>
      </c>
      <c r="O52" s="654">
        <f>+O32-O50</f>
        <v>-28.75</v>
      </c>
      <c r="P52" s="654">
        <f t="shared" si="5"/>
        <v>102.5</v>
      </c>
      <c r="Q52" s="654">
        <f t="shared" si="5"/>
        <v>74.75</v>
      </c>
      <c r="R52" s="654">
        <f t="shared" si="5"/>
        <v>-68.75</v>
      </c>
      <c r="S52" s="654">
        <f t="shared" si="5"/>
        <v>362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57" t="s">
        <v>250</v>
      </c>
      <c r="C72" s="659">
        <f>+C52+C67-C69-C70</f>
        <v>-38.75</v>
      </c>
      <c r="D72" s="661">
        <f t="shared" ref="D72:S72" si="8">+D52+D67-D69-D70</f>
        <v>-38.75</v>
      </c>
      <c r="E72" s="661">
        <f t="shared" si="8"/>
        <v>-241</v>
      </c>
      <c r="F72" s="659">
        <f t="shared" si="8"/>
        <v>-22.5</v>
      </c>
      <c r="G72" s="661">
        <f t="shared" si="8"/>
        <v>-38.75</v>
      </c>
      <c r="H72" s="659">
        <f t="shared" si="8"/>
        <v>74.25</v>
      </c>
      <c r="I72" s="661">
        <f t="shared" si="8"/>
        <v>89.5</v>
      </c>
      <c r="J72" s="661">
        <f t="shared" si="8"/>
        <v>240.25</v>
      </c>
      <c r="K72" s="661">
        <f t="shared" si="8"/>
        <v>-15</v>
      </c>
      <c r="L72" s="661">
        <f t="shared" si="8"/>
        <v>-40</v>
      </c>
      <c r="M72" s="659">
        <f t="shared" si="8"/>
        <v>119.5</v>
      </c>
      <c r="N72" s="659">
        <f t="shared" si="8"/>
        <v>193.5</v>
      </c>
      <c r="O72" s="659">
        <f t="shared" si="8"/>
        <v>-28.75</v>
      </c>
      <c r="P72" s="659">
        <f t="shared" si="8"/>
        <v>102.5</v>
      </c>
      <c r="Q72" s="659">
        <f t="shared" si="8"/>
        <v>74.75</v>
      </c>
      <c r="R72" s="661">
        <f t="shared" si="8"/>
        <v>-68.75</v>
      </c>
      <c r="S72" s="659">
        <f t="shared" si="8"/>
        <v>362</v>
      </c>
    </row>
    <row r="73" spans="2:19" s="1" customFormat="1" ht="13.5" hidden="1" customHeight="1" thickBot="1" x14ac:dyDescent="0.25">
      <c r="B73" s="658"/>
      <c r="C73" s="660"/>
      <c r="D73" s="662"/>
      <c r="E73" s="662"/>
      <c r="F73" s="660"/>
      <c r="G73" s="662"/>
      <c r="H73" s="660"/>
      <c r="I73" s="662"/>
      <c r="J73" s="662"/>
      <c r="K73" s="662"/>
      <c r="L73" s="662"/>
      <c r="M73" s="660"/>
      <c r="N73" s="660"/>
      <c r="O73" s="660"/>
      <c r="P73" s="660"/>
      <c r="Q73" s="660"/>
      <c r="R73" s="662"/>
      <c r="S73" s="660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6" t="s">
        <v>214</v>
      </c>
      <c r="B1" s="686"/>
      <c r="C1" s="686"/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1" t="s">
        <v>200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2" t="s">
        <v>30</v>
      </c>
      <c r="S1" s="692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48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49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49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49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0"/>
    </row>
    <row r="11" spans="1:19" s="387" customFormat="1" ht="12.75" customHeight="1" x14ac:dyDescent="0.2">
      <c r="B11" s="670" t="s">
        <v>201</v>
      </c>
      <c r="C11" s="672">
        <f>+'2019'!D82</f>
        <v>0</v>
      </c>
      <c r="D11" s="666">
        <f>+'2019'!J82</f>
        <v>0</v>
      </c>
      <c r="E11" s="666">
        <f>+'2019'!R82</f>
        <v>-41.5</v>
      </c>
      <c r="F11" s="684">
        <f>+'2019'!H82</f>
        <v>161</v>
      </c>
      <c r="G11" s="693">
        <f>+'2019'!O82</f>
        <v>80</v>
      </c>
      <c r="H11" s="676">
        <f>+'2019'!N82</f>
        <v>0</v>
      </c>
      <c r="I11" s="676">
        <f>+'2019'!Q82</f>
        <v>-407.25</v>
      </c>
      <c r="J11" s="674">
        <f>+'2019'!E82</f>
        <v>-319.25</v>
      </c>
      <c r="K11" s="666">
        <f>+'2019'!C82</f>
        <v>0</v>
      </c>
      <c r="L11" s="666">
        <f>+'2019'!L82</f>
        <v>0</v>
      </c>
      <c r="M11" s="666">
        <f>+'2019'!I82</f>
        <v>-282.5</v>
      </c>
      <c r="N11" s="684">
        <f>+'2019'!F82</f>
        <v>79.75</v>
      </c>
      <c r="O11" s="684">
        <f>+'2019'!P82</f>
        <v>93.5</v>
      </c>
      <c r="P11" s="684">
        <f>+'2019'!M82</f>
        <v>185</v>
      </c>
      <c r="Q11" s="666">
        <f>+'2019'!K82</f>
        <v>0</v>
      </c>
      <c r="R11" s="676">
        <f>+'2019'!G82</f>
        <v>-351.75</v>
      </c>
      <c r="S11" s="680">
        <f>SUM(C11:R12)</f>
        <v>-803</v>
      </c>
    </row>
    <row r="12" spans="1:19" s="387" customFormat="1" ht="13.5" customHeight="1" thickBot="1" x14ac:dyDescent="0.25">
      <c r="B12" s="671"/>
      <c r="C12" s="673"/>
      <c r="D12" s="667"/>
      <c r="E12" s="667"/>
      <c r="F12" s="685"/>
      <c r="G12" s="694"/>
      <c r="H12" s="667"/>
      <c r="I12" s="667"/>
      <c r="J12" s="675"/>
      <c r="K12" s="667"/>
      <c r="L12" s="667"/>
      <c r="M12" s="667"/>
      <c r="N12" s="685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88.75</v>
      </c>
      <c r="D53" s="654">
        <f t="shared" si="5"/>
        <v>128.75</v>
      </c>
      <c r="E53" s="654">
        <f t="shared" si="5"/>
        <v>37.25</v>
      </c>
      <c r="F53" s="654">
        <f t="shared" si="5"/>
        <v>269.75</v>
      </c>
      <c r="G53" s="654">
        <f t="shared" si="5"/>
        <v>0</v>
      </c>
      <c r="H53" s="654">
        <f t="shared" si="5"/>
        <v>115</v>
      </c>
      <c r="I53" s="654">
        <f t="shared" si="5"/>
        <v>-288.5</v>
      </c>
      <c r="J53" s="654">
        <f t="shared" si="5"/>
        <v>587.5</v>
      </c>
      <c r="K53" s="654">
        <f t="shared" si="5"/>
        <v>0</v>
      </c>
      <c r="L53" s="654">
        <f t="shared" si="5"/>
        <v>0</v>
      </c>
      <c r="M53" s="654">
        <f t="shared" si="5"/>
        <v>-173.75</v>
      </c>
      <c r="N53" s="654">
        <f t="shared" si="5"/>
        <v>68.5</v>
      </c>
      <c r="O53" s="654">
        <f>+O33-O51</f>
        <v>152.25</v>
      </c>
      <c r="P53" s="654">
        <f t="shared" si="5"/>
        <v>143.75</v>
      </c>
      <c r="Q53" s="654">
        <f t="shared" si="5"/>
        <v>68.75</v>
      </c>
      <c r="R53" s="654">
        <f t="shared" si="5"/>
        <v>0</v>
      </c>
      <c r="S53" s="654">
        <f t="shared" si="5"/>
        <v>1198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7" t="s">
        <v>206</v>
      </c>
      <c r="C72" s="659">
        <f>+C68-C53-C70</f>
        <v>126.25</v>
      </c>
      <c r="D72" s="659">
        <f t="shared" ref="D72:R72" si="8">+D68-D53-D70</f>
        <v>0</v>
      </c>
      <c r="E72" s="682">
        <f t="shared" si="8"/>
        <v>-37.25</v>
      </c>
      <c r="F72" s="682">
        <f t="shared" si="8"/>
        <v>-172.25</v>
      </c>
      <c r="G72" s="659">
        <f t="shared" si="8"/>
        <v>0</v>
      </c>
      <c r="H72" s="659">
        <f t="shared" si="8"/>
        <v>0</v>
      </c>
      <c r="I72" s="659">
        <f t="shared" si="8"/>
        <v>288.5</v>
      </c>
      <c r="J72" s="659">
        <f t="shared" si="8"/>
        <v>0</v>
      </c>
      <c r="K72" s="659">
        <f t="shared" si="8"/>
        <v>0</v>
      </c>
      <c r="L72" s="659">
        <f t="shared" si="8"/>
        <v>0</v>
      </c>
      <c r="M72" s="659">
        <f t="shared" si="8"/>
        <v>173.75</v>
      </c>
      <c r="N72" s="682">
        <f t="shared" si="8"/>
        <v>-68.5</v>
      </c>
      <c r="O72" s="659">
        <f t="shared" si="8"/>
        <v>285.25</v>
      </c>
      <c r="P72" s="682">
        <f t="shared" si="8"/>
        <v>-143.75</v>
      </c>
      <c r="Q72" s="659">
        <f t="shared" si="8"/>
        <v>0</v>
      </c>
      <c r="R72" s="659">
        <f t="shared" si="8"/>
        <v>0</v>
      </c>
      <c r="S72" s="659">
        <f t="shared" ref="S72" si="9">+S68-S53</f>
        <v>452</v>
      </c>
    </row>
    <row r="73" spans="2:19" s="1" customFormat="1" ht="13.5" customHeight="1" thickBot="1" x14ac:dyDescent="0.25">
      <c r="B73" s="658"/>
      <c r="C73" s="660"/>
      <c r="D73" s="660"/>
      <c r="E73" s="683"/>
      <c r="F73" s="683"/>
      <c r="G73" s="660"/>
      <c r="H73" s="660"/>
      <c r="I73" s="660"/>
      <c r="J73" s="660"/>
      <c r="K73" s="660"/>
      <c r="L73" s="660"/>
      <c r="M73" s="660"/>
      <c r="N73" s="683"/>
      <c r="O73" s="660"/>
      <c r="P73" s="683"/>
      <c r="Q73" s="660"/>
      <c r="R73" s="660"/>
      <c r="S73" s="660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  <mergeCell ref="S72:S73"/>
    <mergeCell ref="H72:H73"/>
    <mergeCell ref="I72:I73"/>
    <mergeCell ref="J72:J73"/>
    <mergeCell ref="K72:K73"/>
    <mergeCell ref="L72:L73"/>
    <mergeCell ref="M72:M73"/>
    <mergeCell ref="R72:R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1" t="s">
        <v>190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7" t="s">
        <v>30</v>
      </c>
      <c r="S1" s="69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48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49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49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49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0"/>
    </row>
    <row r="11" spans="1:19" s="387" customFormat="1" x14ac:dyDescent="0.2">
      <c r="B11" s="670" t="s">
        <v>191</v>
      </c>
      <c r="C11" s="672">
        <v>0</v>
      </c>
      <c r="D11" s="666">
        <v>-38.75</v>
      </c>
      <c r="E11" s="684">
        <v>138.75</v>
      </c>
      <c r="F11" s="666">
        <v>-19</v>
      </c>
      <c r="G11" s="674">
        <v>-138</v>
      </c>
      <c r="H11" s="684">
        <v>72.25</v>
      </c>
      <c r="I11" s="666">
        <v>-401.25</v>
      </c>
      <c r="J11" s="674">
        <v>-46.25</v>
      </c>
      <c r="K11" s="666">
        <v>0</v>
      </c>
      <c r="L11" s="666">
        <v>0</v>
      </c>
      <c r="M11" s="684">
        <v>96.25</v>
      </c>
      <c r="N11" s="666">
        <v>0</v>
      </c>
      <c r="O11" s="684">
        <v>90</v>
      </c>
      <c r="P11" s="684">
        <v>4.75</v>
      </c>
      <c r="Q11" s="666">
        <v>-58.5</v>
      </c>
      <c r="R11" s="666">
        <v>-150.25</v>
      </c>
      <c r="S11" s="680">
        <f>SUM(C11:R12)</f>
        <v>-450</v>
      </c>
    </row>
    <row r="12" spans="1:19" s="387" customFormat="1" ht="13.5" thickBot="1" x14ac:dyDescent="0.25">
      <c r="B12" s="671"/>
      <c r="C12" s="673"/>
      <c r="D12" s="667"/>
      <c r="E12" s="685"/>
      <c r="F12" s="667"/>
      <c r="G12" s="675"/>
      <c r="H12" s="685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128.75</v>
      </c>
      <c r="D53" s="654">
        <f t="shared" si="5"/>
        <v>0</v>
      </c>
      <c r="E53" s="654">
        <f t="shared" si="5"/>
        <v>88.75</v>
      </c>
      <c r="F53" s="654">
        <f t="shared" si="5"/>
        <v>79.75</v>
      </c>
      <c r="G53" s="654">
        <f t="shared" si="5"/>
        <v>-49.25</v>
      </c>
      <c r="H53" s="654">
        <f t="shared" si="5"/>
        <v>161</v>
      </c>
      <c r="I53" s="654">
        <f t="shared" si="5"/>
        <v>-282.5</v>
      </c>
      <c r="J53" s="654">
        <f t="shared" si="5"/>
        <v>62.5</v>
      </c>
      <c r="K53" s="654">
        <f t="shared" si="5"/>
        <v>78.75</v>
      </c>
      <c r="L53" s="654">
        <f t="shared" si="5"/>
        <v>108.75</v>
      </c>
      <c r="M53" s="654">
        <f t="shared" si="5"/>
        <v>185</v>
      </c>
      <c r="N53" s="654">
        <f t="shared" si="5"/>
        <v>88.75</v>
      </c>
      <c r="O53" s="654">
        <f>+O33-O51</f>
        <v>80</v>
      </c>
      <c r="P53" s="654">
        <f t="shared" si="5"/>
        <v>93.5</v>
      </c>
      <c r="Q53" s="654">
        <f t="shared" si="5"/>
        <v>20.25</v>
      </c>
      <c r="R53" s="654">
        <f t="shared" si="5"/>
        <v>-41.5</v>
      </c>
      <c r="S53" s="654">
        <f t="shared" si="5"/>
        <v>802.5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98" t="s">
        <v>126</v>
      </c>
      <c r="C72" s="699">
        <f>+C53-C68+C70</f>
        <v>0</v>
      </c>
      <c r="D72" s="699">
        <f t="shared" ref="D72:R72" si="8">+D53-D68+D70</f>
        <v>0</v>
      </c>
      <c r="E72" s="699">
        <f t="shared" si="8"/>
        <v>-319.25</v>
      </c>
      <c r="F72" s="699">
        <f t="shared" si="8"/>
        <v>79.75</v>
      </c>
      <c r="G72" s="699">
        <f t="shared" si="8"/>
        <v>-351.75</v>
      </c>
      <c r="H72" s="699">
        <f t="shared" si="8"/>
        <v>161</v>
      </c>
      <c r="I72" s="699">
        <f t="shared" si="8"/>
        <v>-282.5</v>
      </c>
      <c r="J72" s="699">
        <f t="shared" si="8"/>
        <v>0</v>
      </c>
      <c r="K72" s="699">
        <f>+K53-K68+K70</f>
        <v>-4.5</v>
      </c>
      <c r="L72" s="699">
        <f t="shared" si="8"/>
        <v>0</v>
      </c>
      <c r="M72" s="699">
        <f t="shared" si="8"/>
        <v>185</v>
      </c>
      <c r="N72" s="699">
        <f t="shared" si="8"/>
        <v>0</v>
      </c>
      <c r="O72" s="699">
        <f t="shared" si="8"/>
        <v>80</v>
      </c>
      <c r="P72" s="699">
        <f t="shared" si="8"/>
        <v>93.5</v>
      </c>
      <c r="Q72" s="699">
        <f t="shared" si="8"/>
        <v>-407.25</v>
      </c>
      <c r="R72" s="699">
        <f t="shared" si="8"/>
        <v>-41.5</v>
      </c>
      <c r="S72" s="699">
        <f>SUM(C72:R73)</f>
        <v>-807.5</v>
      </c>
    </row>
    <row r="73" spans="2:19" s="1" customFormat="1" ht="13.5" customHeight="1" thickBot="1" x14ac:dyDescent="0.25">
      <c r="B73" s="658"/>
      <c r="C73" s="700"/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7" t="s">
        <v>198</v>
      </c>
      <c r="C79" s="659">
        <f t="shared" ref="C79:P79" si="9">+C72</f>
        <v>0</v>
      </c>
      <c r="D79" s="659">
        <f t="shared" si="9"/>
        <v>0</v>
      </c>
      <c r="E79" s="701">
        <f t="shared" si="9"/>
        <v>-319.25</v>
      </c>
      <c r="F79" s="682">
        <f t="shared" si="9"/>
        <v>79.75</v>
      </c>
      <c r="G79" s="701">
        <f t="shared" si="9"/>
        <v>-351.75</v>
      </c>
      <c r="H79" s="682">
        <f t="shared" si="9"/>
        <v>161</v>
      </c>
      <c r="I79" s="701">
        <f t="shared" si="9"/>
        <v>-282.5</v>
      </c>
      <c r="J79" s="659">
        <f t="shared" si="9"/>
        <v>0</v>
      </c>
      <c r="K79" s="659">
        <v>0</v>
      </c>
      <c r="L79" s="659">
        <f t="shared" si="9"/>
        <v>0</v>
      </c>
      <c r="M79" s="682">
        <f>+M72</f>
        <v>185</v>
      </c>
      <c r="N79" s="659">
        <f t="shared" si="9"/>
        <v>0</v>
      </c>
      <c r="O79" s="682">
        <f t="shared" si="9"/>
        <v>80</v>
      </c>
      <c r="P79" s="682">
        <f t="shared" si="9"/>
        <v>93.5</v>
      </c>
      <c r="Q79" s="659">
        <f>+Q72</f>
        <v>-407.25</v>
      </c>
      <c r="R79" s="659">
        <f>+R72</f>
        <v>-41.5</v>
      </c>
      <c r="S79" s="699">
        <f>SUM(C79:R80)</f>
        <v>-803</v>
      </c>
    </row>
    <row r="80" spans="2:19" s="1" customFormat="1" ht="13.5" customHeight="1" thickBot="1" x14ac:dyDescent="0.25">
      <c r="B80" s="658"/>
      <c r="C80" s="660"/>
      <c r="D80" s="660"/>
      <c r="E80" s="702"/>
      <c r="F80" s="683"/>
      <c r="G80" s="702"/>
      <c r="H80" s="683"/>
      <c r="I80" s="702"/>
      <c r="J80" s="660"/>
      <c r="K80" s="660"/>
      <c r="L80" s="660"/>
      <c r="M80" s="683"/>
      <c r="N80" s="660"/>
      <c r="O80" s="683"/>
      <c r="P80" s="683"/>
      <c r="Q80" s="660"/>
      <c r="R80" s="660"/>
      <c r="S80" s="700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B79:B80"/>
    <mergeCell ref="C79:C80"/>
    <mergeCell ref="D79:D80"/>
    <mergeCell ref="E79:E80"/>
    <mergeCell ref="F79:F80"/>
    <mergeCell ref="G79:G80"/>
    <mergeCell ref="N72:N73"/>
    <mergeCell ref="O72:O73"/>
    <mergeCell ref="P72:P73"/>
    <mergeCell ref="Q72:Q73"/>
    <mergeCell ref="G72:G73"/>
    <mergeCell ref="R72:R73"/>
    <mergeCell ref="S72:S73"/>
    <mergeCell ref="H72:H73"/>
    <mergeCell ref="I72:I73"/>
    <mergeCell ref="J72:J73"/>
    <mergeCell ref="K72:K73"/>
    <mergeCell ref="L72:L73"/>
    <mergeCell ref="M72:M73"/>
    <mergeCell ref="B72:B73"/>
    <mergeCell ref="C72:C73"/>
    <mergeCell ref="D72:D73"/>
    <mergeCell ref="E72:E73"/>
    <mergeCell ref="F72:F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6" t="s">
        <v>190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7" t="s">
        <v>30</v>
      </c>
      <c r="S1" s="717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48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49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49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49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0"/>
    </row>
    <row r="11" spans="1:19" s="387" customFormat="1" x14ac:dyDescent="0.2">
      <c r="B11" s="718" t="s">
        <v>183</v>
      </c>
      <c r="C11" s="720">
        <f>+'2017'!H81</f>
        <v>128.75</v>
      </c>
      <c r="D11" s="712">
        <f>+'2017'!P81</f>
        <v>0</v>
      </c>
      <c r="E11" s="712">
        <v>0</v>
      </c>
      <c r="F11" s="712">
        <f>+'2017'!R81</f>
        <v>88.75</v>
      </c>
      <c r="G11" s="722">
        <f>+'2017'!I81</f>
        <v>72.5</v>
      </c>
      <c r="H11" s="712">
        <f>+'2017'!J81</f>
        <v>0</v>
      </c>
      <c r="I11" s="712">
        <v>0</v>
      </c>
      <c r="J11" s="722">
        <v>0</v>
      </c>
      <c r="K11" s="712">
        <f>+'2017'!G81</f>
        <v>0</v>
      </c>
      <c r="L11" s="712">
        <f>+'2017'!K81</f>
        <v>177.5</v>
      </c>
      <c r="M11" s="712">
        <f>+'2017'!F81</f>
        <v>7</v>
      </c>
      <c r="N11" s="712">
        <v>0</v>
      </c>
      <c r="O11" s="712">
        <f>+'2017'!C81</f>
        <v>0</v>
      </c>
      <c r="P11" s="712">
        <v>0</v>
      </c>
      <c r="Q11" s="712">
        <v>0</v>
      </c>
      <c r="R11" s="712">
        <f>+'2017'!Q81</f>
        <v>0</v>
      </c>
      <c r="S11" s="712">
        <f>SUM(C11:R12)</f>
        <v>474.5</v>
      </c>
    </row>
    <row r="12" spans="1:19" s="387" customFormat="1" ht="13.5" thickBot="1" x14ac:dyDescent="0.25">
      <c r="B12" s="719"/>
      <c r="C12" s="721"/>
      <c r="D12" s="713"/>
      <c r="E12" s="713"/>
      <c r="F12" s="713"/>
      <c r="G12" s="723"/>
      <c r="H12" s="713"/>
      <c r="I12" s="713"/>
      <c r="J12" s="72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14" t="s">
        <v>189</v>
      </c>
      <c r="C35" s="709"/>
      <c r="D35" s="709"/>
      <c r="E35" s="709">
        <f>-'2017'!L81</f>
        <v>20</v>
      </c>
      <c r="F35" s="709"/>
      <c r="G35" s="709"/>
      <c r="H35" s="709"/>
      <c r="I35" s="709">
        <f>-'2017'!O81</f>
        <v>236.75</v>
      </c>
      <c r="J35" s="709"/>
      <c r="K35" s="709"/>
      <c r="L35" s="709"/>
      <c r="M35" s="709"/>
      <c r="N35" s="709">
        <f>-+'2017'!E81</f>
        <v>33.75</v>
      </c>
      <c r="O35" s="709"/>
      <c r="P35" s="709"/>
      <c r="Q35" s="709">
        <f>-'2017'!N81</f>
        <v>16.5</v>
      </c>
      <c r="R35" s="709"/>
      <c r="S35" s="709">
        <f>SUM(C35:R36)</f>
        <v>307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98.75</v>
      </c>
      <c r="D55" s="654">
        <f t="shared" si="5"/>
        <v>118.75</v>
      </c>
      <c r="E55" s="654">
        <f t="shared" si="5"/>
        <v>-38.75</v>
      </c>
      <c r="F55" s="654">
        <f t="shared" si="5"/>
        <v>157.5</v>
      </c>
      <c r="G55" s="654">
        <f t="shared" si="5"/>
        <v>90</v>
      </c>
      <c r="H55" s="654">
        <f t="shared" si="5"/>
        <v>38.75</v>
      </c>
      <c r="I55" s="654">
        <f t="shared" si="5"/>
        <v>-138</v>
      </c>
      <c r="J55" s="654">
        <f t="shared" si="5"/>
        <v>108.75</v>
      </c>
      <c r="K55" s="654">
        <f t="shared" si="5"/>
        <v>58.75</v>
      </c>
      <c r="L55" s="654">
        <f t="shared" si="5"/>
        <v>96.25</v>
      </c>
      <c r="M55" s="654">
        <f t="shared" si="5"/>
        <v>65.75</v>
      </c>
      <c r="N55" s="654">
        <f t="shared" si="5"/>
        <v>75</v>
      </c>
      <c r="O55" s="654">
        <f t="shared" si="5"/>
        <v>128.75</v>
      </c>
      <c r="P55" s="654">
        <f t="shared" si="5"/>
        <v>138.75</v>
      </c>
      <c r="Q55" s="654">
        <f t="shared" si="5"/>
        <v>72.25</v>
      </c>
      <c r="R55" s="654">
        <f t="shared" si="5"/>
        <v>128.75</v>
      </c>
      <c r="S55" s="654">
        <f t="shared" si="5"/>
        <v>1200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98" t="s">
        <v>126</v>
      </c>
      <c r="C74" s="699">
        <f>+C55-C70+C72</f>
        <v>4.75</v>
      </c>
      <c r="D74" s="699">
        <f t="shared" ref="D74:R74" si="8">+D55-D70+D72</f>
        <v>0</v>
      </c>
      <c r="E74" s="699">
        <f t="shared" si="8"/>
        <v>-38.75</v>
      </c>
      <c r="F74" s="699">
        <f t="shared" si="8"/>
        <v>-58.5</v>
      </c>
      <c r="G74" s="699">
        <f t="shared" si="8"/>
        <v>90</v>
      </c>
      <c r="H74" s="699">
        <f t="shared" si="8"/>
        <v>-401.25</v>
      </c>
      <c r="I74" s="699">
        <f t="shared" si="8"/>
        <v>-138</v>
      </c>
      <c r="J74" s="699">
        <f t="shared" si="8"/>
        <v>0</v>
      </c>
      <c r="K74" s="699">
        <f t="shared" si="8"/>
        <v>-46.25</v>
      </c>
      <c r="L74" s="699">
        <f t="shared" si="8"/>
        <v>96.25</v>
      </c>
      <c r="M74" s="699">
        <f t="shared" si="8"/>
        <v>-150.25</v>
      </c>
      <c r="N74" s="699">
        <f t="shared" si="8"/>
        <v>-19</v>
      </c>
      <c r="O74" s="699">
        <f t="shared" si="8"/>
        <v>0</v>
      </c>
      <c r="P74" s="699">
        <f t="shared" si="8"/>
        <v>138.75</v>
      </c>
      <c r="Q74" s="699">
        <f t="shared" si="8"/>
        <v>72.25</v>
      </c>
      <c r="R74" s="699">
        <f t="shared" si="8"/>
        <v>0</v>
      </c>
      <c r="S74" s="699">
        <f>SUM(C74:R75)</f>
        <v>-450</v>
      </c>
    </row>
    <row r="75" spans="2:19" s="1" customFormat="1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7" t="s">
        <v>185</v>
      </c>
      <c r="C81" s="682">
        <f t="shared" ref="C81:P81" si="9">+C74</f>
        <v>4.75</v>
      </c>
      <c r="D81" s="703">
        <f t="shared" si="9"/>
        <v>0</v>
      </c>
      <c r="E81" s="705">
        <f t="shared" si="9"/>
        <v>-38.75</v>
      </c>
      <c r="F81" s="703">
        <f t="shared" si="9"/>
        <v>-58.5</v>
      </c>
      <c r="G81" s="707">
        <f t="shared" si="9"/>
        <v>90</v>
      </c>
      <c r="H81" s="703">
        <f t="shared" si="9"/>
        <v>-401.25</v>
      </c>
      <c r="I81" s="705">
        <f t="shared" si="9"/>
        <v>-138</v>
      </c>
      <c r="J81" s="703">
        <f t="shared" si="9"/>
        <v>0</v>
      </c>
      <c r="K81" s="703">
        <f t="shared" si="9"/>
        <v>-46.25</v>
      </c>
      <c r="L81" s="682">
        <f t="shared" si="9"/>
        <v>96.25</v>
      </c>
      <c r="M81" s="703">
        <f>+M74</f>
        <v>-150.25</v>
      </c>
      <c r="N81" s="703">
        <f t="shared" si="9"/>
        <v>-19</v>
      </c>
      <c r="O81" s="703">
        <f t="shared" si="9"/>
        <v>0</v>
      </c>
      <c r="P81" s="682">
        <f t="shared" si="9"/>
        <v>138.75</v>
      </c>
      <c r="Q81" s="682">
        <f>+Q74</f>
        <v>72.25</v>
      </c>
      <c r="R81" s="703">
        <f>+R74</f>
        <v>0</v>
      </c>
      <c r="S81" s="699">
        <f>SUM(C81:R82)</f>
        <v>-450</v>
      </c>
    </row>
    <row r="82" spans="2:19" s="1" customFormat="1" ht="13.5" customHeight="1" thickBot="1" x14ac:dyDescent="0.25">
      <c r="B82" s="658"/>
      <c r="C82" s="683"/>
      <c r="D82" s="704"/>
      <c r="E82" s="706"/>
      <c r="F82" s="704"/>
      <c r="G82" s="708"/>
      <c r="H82" s="704"/>
      <c r="I82" s="706"/>
      <c r="J82" s="704"/>
      <c r="K82" s="704"/>
      <c r="L82" s="683"/>
      <c r="M82" s="704"/>
      <c r="N82" s="704"/>
      <c r="O82" s="704"/>
      <c r="P82" s="683"/>
      <c r="Q82" s="683"/>
      <c r="R82" s="704"/>
      <c r="S82" s="700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S35:S36"/>
    <mergeCell ref="H35:H36"/>
    <mergeCell ref="I35:I36"/>
    <mergeCell ref="J35:J36"/>
    <mergeCell ref="K35:K36"/>
    <mergeCell ref="L35:L36"/>
    <mergeCell ref="M35:M36"/>
    <mergeCell ref="G55:G58"/>
    <mergeCell ref="N35:N36"/>
    <mergeCell ref="O35:O36"/>
    <mergeCell ref="P35:P36"/>
    <mergeCell ref="Q35:Q36"/>
    <mergeCell ref="G35:G36"/>
    <mergeCell ref="B55:B58"/>
    <mergeCell ref="C55:C58"/>
    <mergeCell ref="D55:D58"/>
    <mergeCell ref="E55:E58"/>
    <mergeCell ref="F55:F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74:B75"/>
    <mergeCell ref="C74:C75"/>
    <mergeCell ref="D74:D75"/>
    <mergeCell ref="E74:E75"/>
    <mergeCell ref="F74:F75"/>
    <mergeCell ref="R74:R75"/>
    <mergeCell ref="S74:S75"/>
    <mergeCell ref="H74:H75"/>
    <mergeCell ref="I74:I75"/>
    <mergeCell ref="J74:J75"/>
    <mergeCell ref="K74:K75"/>
    <mergeCell ref="L74:L75"/>
    <mergeCell ref="M74:M75"/>
    <mergeCell ref="G81:G82"/>
    <mergeCell ref="N74:N75"/>
    <mergeCell ref="O74:O75"/>
    <mergeCell ref="P74:P75"/>
    <mergeCell ref="Q74:Q75"/>
    <mergeCell ref="G74:G75"/>
    <mergeCell ref="B81:B82"/>
    <mergeCell ref="C81:C82"/>
    <mergeCell ref="D81:D82"/>
    <mergeCell ref="E81:E82"/>
    <mergeCell ref="F81:F82"/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6" t="s">
        <v>182</v>
      </c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4" t="s">
        <v>172</v>
      </c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5" t="s">
        <v>30</v>
      </c>
      <c r="S1" s="725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48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49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49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49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49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49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0"/>
    </row>
    <row r="11" spans="1:19" s="387" customFormat="1" x14ac:dyDescent="0.2">
      <c r="B11" s="726" t="s">
        <v>171</v>
      </c>
      <c r="C11" s="712">
        <v>0</v>
      </c>
      <c r="D11" s="712">
        <v>0</v>
      </c>
      <c r="E11" s="712">
        <v>187.5</v>
      </c>
      <c r="F11" s="712">
        <v>0</v>
      </c>
      <c r="G11" s="712">
        <v>0</v>
      </c>
      <c r="H11" s="712">
        <v>0</v>
      </c>
      <c r="I11" s="712">
        <v>0</v>
      </c>
      <c r="J11" s="712">
        <v>0</v>
      </c>
      <c r="K11" s="712">
        <v>158.75</v>
      </c>
      <c r="L11" s="712">
        <v>0</v>
      </c>
      <c r="M11" s="712">
        <v>101</v>
      </c>
      <c r="N11" s="712">
        <v>0</v>
      </c>
      <c r="O11" s="712">
        <v>0</v>
      </c>
      <c r="P11" s="712">
        <v>0</v>
      </c>
      <c r="Q11" s="712">
        <v>0</v>
      </c>
      <c r="R11" s="712">
        <v>0</v>
      </c>
      <c r="S11" s="712">
        <f>SUM(C11:R12)</f>
        <v>447.25</v>
      </c>
    </row>
    <row r="12" spans="1:19" s="387" customFormat="1" ht="13.5" thickBot="1" x14ac:dyDescent="0.25">
      <c r="B12" s="719"/>
      <c r="C12" s="713"/>
      <c r="D12" s="713"/>
      <c r="E12" s="713"/>
      <c r="F12" s="713"/>
      <c r="G12" s="713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7" t="s">
        <v>175</v>
      </c>
      <c r="C35" s="709"/>
      <c r="D35" s="709"/>
      <c r="E35" s="709"/>
      <c r="F35" s="709">
        <v>1.25</v>
      </c>
      <c r="G35" s="709"/>
      <c r="H35" s="709"/>
      <c r="I35" s="709">
        <v>16.25</v>
      </c>
      <c r="J35" s="709"/>
      <c r="K35" s="709"/>
      <c r="L35" s="709"/>
      <c r="M35" s="709"/>
      <c r="N35" s="709">
        <v>85.25</v>
      </c>
      <c r="O35" s="709"/>
      <c r="P35" s="709"/>
      <c r="Q35" s="709"/>
      <c r="R35" s="709"/>
      <c r="S35" s="709">
        <f>SUM(C35:R36)</f>
        <v>102.75</v>
      </c>
    </row>
    <row r="36" spans="2:19" s="387" customFormat="1" ht="13.5" thickBot="1" x14ac:dyDescent="0.25">
      <c r="B36" s="715"/>
      <c r="C36" s="710"/>
      <c r="D36" s="710"/>
      <c r="E36" s="710"/>
      <c r="F36" s="710"/>
      <c r="G36" s="710"/>
      <c r="H36" s="710"/>
      <c r="I36" s="710"/>
      <c r="J36" s="710"/>
      <c r="K36" s="710"/>
      <c r="L36" s="710"/>
      <c r="M36" s="710"/>
      <c r="N36" s="710"/>
      <c r="O36" s="710"/>
      <c r="P36" s="710"/>
      <c r="Q36" s="710"/>
      <c r="R36" s="710"/>
      <c r="S36" s="711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51" t="s">
        <v>108</v>
      </c>
      <c r="C55" s="654">
        <f t="shared" ref="C55:S55" si="5">+C33-C53</f>
        <v>88.75</v>
      </c>
      <c r="D55" s="654">
        <f t="shared" si="5"/>
        <v>68.75</v>
      </c>
      <c r="E55" s="654">
        <f t="shared" si="5"/>
        <v>-33.75</v>
      </c>
      <c r="F55" s="654">
        <f t="shared" si="5"/>
        <v>107.5</v>
      </c>
      <c r="G55" s="654">
        <f t="shared" si="5"/>
        <v>168.75</v>
      </c>
      <c r="H55" s="654">
        <f t="shared" si="5"/>
        <v>128.75</v>
      </c>
      <c r="I55" s="654">
        <f t="shared" si="5"/>
        <v>72.5</v>
      </c>
      <c r="J55" s="654">
        <f t="shared" si="5"/>
        <v>38.75</v>
      </c>
      <c r="K55" s="654">
        <f t="shared" si="5"/>
        <v>177.5</v>
      </c>
      <c r="L55" s="654">
        <f t="shared" si="5"/>
        <v>-20</v>
      </c>
      <c r="M55" s="654">
        <f t="shared" si="5"/>
        <v>40</v>
      </c>
      <c r="N55" s="654">
        <f t="shared" si="5"/>
        <v>-16.5</v>
      </c>
      <c r="O55" s="654">
        <f t="shared" si="5"/>
        <v>88.75</v>
      </c>
      <c r="P55" s="654">
        <f t="shared" si="5"/>
        <v>118.75</v>
      </c>
      <c r="Q55" s="654">
        <f t="shared" si="5"/>
        <v>88.75</v>
      </c>
      <c r="R55" s="654">
        <f t="shared" si="5"/>
        <v>88.75</v>
      </c>
      <c r="S55" s="654">
        <f t="shared" si="5"/>
        <v>1206</v>
      </c>
    </row>
    <row r="56" spans="2:20" ht="12.75" customHeight="1" x14ac:dyDescent="0.2">
      <c r="B56" s="652"/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</row>
    <row r="57" spans="2:20" ht="12.75" customHeight="1" x14ac:dyDescent="0.2">
      <c r="B57" s="652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</row>
    <row r="58" spans="2:20" ht="13.5" customHeight="1" thickBot="1" x14ac:dyDescent="0.25">
      <c r="B58" s="653"/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B55:B58"/>
    <mergeCell ref="C55:C58"/>
    <mergeCell ref="D55:D58"/>
    <mergeCell ref="E55:E58"/>
    <mergeCell ref="F55:F58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8" t="s">
        <v>172</v>
      </c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33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34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34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34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3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35"/>
    </row>
    <row r="11" spans="1:19" s="130" customFormat="1" ht="12" customHeight="1" x14ac:dyDescent="0.2">
      <c r="B11" s="736" t="s">
        <v>158</v>
      </c>
      <c r="C11" s="729">
        <v>130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90</v>
      </c>
      <c r="O11" s="729">
        <v>12.5</v>
      </c>
      <c r="P11" s="729">
        <v>78.75</v>
      </c>
      <c r="Q11" s="729">
        <v>0</v>
      </c>
      <c r="R11" s="729">
        <v>0</v>
      </c>
      <c r="S11" s="729">
        <f>SUM(C11:R12)</f>
        <v>311.25</v>
      </c>
    </row>
    <row r="12" spans="1:19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163</v>
      </c>
      <c r="C35" s="738"/>
      <c r="D35" s="738"/>
      <c r="E35" s="738"/>
      <c r="F35" s="738"/>
      <c r="G35" s="738">
        <v>37.75</v>
      </c>
      <c r="H35" s="738"/>
      <c r="I35" s="738"/>
      <c r="J35" s="738"/>
      <c r="K35" s="738">
        <v>174</v>
      </c>
      <c r="L35" s="738"/>
      <c r="M35" s="738"/>
      <c r="N35" s="738"/>
      <c r="O35" s="738"/>
      <c r="P35" s="738"/>
      <c r="Q35" s="738"/>
      <c r="R35" s="738"/>
      <c r="S35" s="738">
        <f>SUM(C35:R36)</f>
        <v>211.75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42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12">+C33-C53</f>
        <v>158.75</v>
      </c>
      <c r="D55" s="743">
        <f t="shared" si="12"/>
        <v>128.75</v>
      </c>
      <c r="E55" s="743">
        <f t="shared" si="12"/>
        <v>52.5</v>
      </c>
      <c r="F55" s="743">
        <f t="shared" si="12"/>
        <v>108.75</v>
      </c>
      <c r="G55" s="743">
        <f t="shared" si="12"/>
        <v>101</v>
      </c>
      <c r="H55" s="743">
        <f t="shared" si="12"/>
        <v>0</v>
      </c>
      <c r="I55" s="743">
        <f t="shared" si="12"/>
        <v>78.75</v>
      </c>
      <c r="J55" s="743">
        <f t="shared" si="12"/>
        <v>78.75</v>
      </c>
      <c r="K55" s="743">
        <f t="shared" si="12"/>
        <v>-85.25</v>
      </c>
      <c r="L55" s="743">
        <f t="shared" si="12"/>
        <v>-1.25</v>
      </c>
      <c r="M55" s="743">
        <f t="shared" si="12"/>
        <v>108.75</v>
      </c>
      <c r="N55" s="743">
        <f t="shared" si="12"/>
        <v>88.75</v>
      </c>
      <c r="O55" s="743">
        <f t="shared" si="12"/>
        <v>0</v>
      </c>
      <c r="P55" s="743">
        <f t="shared" si="12"/>
        <v>187.5</v>
      </c>
      <c r="Q55" s="743">
        <f t="shared" si="12"/>
        <v>36.25</v>
      </c>
      <c r="R55" s="743">
        <f t="shared" si="12"/>
        <v>78.75</v>
      </c>
      <c r="S55" s="743">
        <f t="shared" si="12"/>
        <v>1120.75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98" t="s">
        <v>126</v>
      </c>
      <c r="C74" s="699">
        <f t="shared" ref="C74:R74" si="15">+C55-C70+C72</f>
        <v>158.75</v>
      </c>
      <c r="D74" s="699">
        <f t="shared" si="15"/>
        <v>0</v>
      </c>
      <c r="E74" s="699">
        <f t="shared" si="15"/>
        <v>0</v>
      </c>
      <c r="F74" s="699">
        <f t="shared" si="15"/>
        <v>0</v>
      </c>
      <c r="G74" s="699">
        <f t="shared" si="15"/>
        <v>101</v>
      </c>
      <c r="H74" s="699">
        <f t="shared" si="15"/>
        <v>0</v>
      </c>
      <c r="I74" s="699">
        <f t="shared" si="15"/>
        <v>-251.25</v>
      </c>
      <c r="J74" s="699">
        <f t="shared" si="15"/>
        <v>-261.25</v>
      </c>
      <c r="K74" s="699">
        <f t="shared" si="15"/>
        <v>-85.25</v>
      </c>
      <c r="L74" s="699">
        <f t="shared" si="15"/>
        <v>-1.25</v>
      </c>
      <c r="M74" s="699">
        <f t="shared" si="15"/>
        <v>0</v>
      </c>
      <c r="N74" s="699">
        <f t="shared" si="15"/>
        <v>-16.25</v>
      </c>
      <c r="O74" s="699">
        <f t="shared" si="15"/>
        <v>0</v>
      </c>
      <c r="P74" s="699">
        <f t="shared" si="15"/>
        <v>187.5</v>
      </c>
      <c r="Q74" s="699">
        <f t="shared" si="15"/>
        <v>0</v>
      </c>
      <c r="R74" s="699">
        <f t="shared" si="15"/>
        <v>-411.25</v>
      </c>
      <c r="S74" s="699">
        <f>SUM(C74:R75)</f>
        <v>-579.25</v>
      </c>
    </row>
    <row r="75" spans="2:19" ht="13.5" customHeight="1" thickBot="1" x14ac:dyDescent="0.25">
      <c r="B75" s="658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52" t="s">
        <v>167</v>
      </c>
      <c r="J77" s="275"/>
      <c r="K77" s="275"/>
      <c r="L77" s="275"/>
      <c r="M77" s="276"/>
      <c r="N77" s="276"/>
      <c r="O77" s="276"/>
      <c r="P77" s="276"/>
      <c r="Q77" s="276"/>
      <c r="R77" s="749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53"/>
      <c r="J78" s="278"/>
      <c r="K78" s="278"/>
      <c r="L78" s="278"/>
      <c r="M78" s="279"/>
      <c r="N78" s="279"/>
      <c r="O78" s="279"/>
      <c r="P78" s="279"/>
      <c r="Q78" s="279"/>
      <c r="R78" s="750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54"/>
      <c r="J79" s="281"/>
      <c r="K79" s="281"/>
      <c r="L79" s="281"/>
      <c r="M79" s="282"/>
      <c r="N79" s="282"/>
      <c r="O79" s="282"/>
      <c r="P79" s="282"/>
      <c r="Q79" s="282"/>
      <c r="R79" s="751"/>
      <c r="S79" s="281"/>
    </row>
    <row r="80" spans="2:19" ht="6" customHeight="1" thickBot="1" x14ac:dyDescent="0.25"/>
    <row r="81" spans="2:19" ht="12.75" customHeight="1" x14ac:dyDescent="0.2">
      <c r="B81" s="698" t="s">
        <v>160</v>
      </c>
      <c r="C81" s="682">
        <f t="shared" ref="C81:J81" si="16">+C74</f>
        <v>158.75</v>
      </c>
      <c r="D81" s="699">
        <f t="shared" si="16"/>
        <v>0</v>
      </c>
      <c r="E81" s="755">
        <f t="shared" si="16"/>
        <v>0</v>
      </c>
      <c r="F81" s="699">
        <f t="shared" si="16"/>
        <v>0</v>
      </c>
      <c r="G81" s="707">
        <f t="shared" si="16"/>
        <v>101</v>
      </c>
      <c r="H81" s="699">
        <f t="shared" si="16"/>
        <v>0</v>
      </c>
      <c r="I81" s="699">
        <v>0</v>
      </c>
      <c r="J81" s="659">
        <f t="shared" si="16"/>
        <v>-261.25</v>
      </c>
      <c r="K81" s="659">
        <f t="shared" ref="K81:P81" si="17">+K74</f>
        <v>-85.25</v>
      </c>
      <c r="L81" s="659">
        <f t="shared" si="17"/>
        <v>-1.25</v>
      </c>
      <c r="M81" s="699">
        <f>+M74</f>
        <v>0</v>
      </c>
      <c r="N81" s="659">
        <f t="shared" si="17"/>
        <v>-16.25</v>
      </c>
      <c r="O81" s="699">
        <f t="shared" si="17"/>
        <v>0</v>
      </c>
      <c r="P81" s="682">
        <f t="shared" si="17"/>
        <v>187.5</v>
      </c>
      <c r="Q81" s="699">
        <f>+Q74</f>
        <v>0</v>
      </c>
      <c r="R81" s="659">
        <v>-100</v>
      </c>
      <c r="S81" s="682">
        <f>SUM(C81:R82)</f>
        <v>-16.75</v>
      </c>
    </row>
    <row r="82" spans="2:19" ht="13.5" customHeight="1" thickBot="1" x14ac:dyDescent="0.25">
      <c r="B82" s="658"/>
      <c r="C82" s="683"/>
      <c r="D82" s="700"/>
      <c r="E82" s="756"/>
      <c r="F82" s="700"/>
      <c r="G82" s="708"/>
      <c r="H82" s="700"/>
      <c r="I82" s="700"/>
      <c r="J82" s="660"/>
      <c r="K82" s="660"/>
      <c r="L82" s="660"/>
      <c r="M82" s="700"/>
      <c r="N82" s="660"/>
      <c r="O82" s="700"/>
      <c r="P82" s="683"/>
      <c r="Q82" s="700"/>
      <c r="R82" s="660"/>
      <c r="S82" s="683"/>
    </row>
  </sheetData>
  <mergeCells count="96"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P35:P36"/>
    <mergeCell ref="Q35:Q36"/>
    <mergeCell ref="R35:R36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11:S12"/>
    <mergeCell ref="N11:N12"/>
    <mergeCell ref="O11:O12"/>
    <mergeCell ref="P11:P12"/>
    <mergeCell ref="Q11:Q12"/>
    <mergeCell ref="R11:R1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workbookViewId="0">
      <selection activeCell="C16" sqref="C16:R1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06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40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x14ac:dyDescent="0.2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17"/>
      <c r="D17" s="617"/>
      <c r="E17" s="618"/>
      <c r="F17" s="617"/>
      <c r="G17" s="617"/>
      <c r="H17" s="618"/>
      <c r="I17" s="617"/>
      <c r="J17" s="617"/>
      <c r="K17" s="617"/>
      <c r="L17" s="618"/>
      <c r="M17" s="617"/>
      <c r="N17" s="618"/>
      <c r="O17" s="617"/>
      <c r="P17" s="618"/>
      <c r="Q17" s="617"/>
      <c r="R17" s="617"/>
    </row>
    <row r="18" spans="2:23" x14ac:dyDescent="0.2">
      <c r="B18" s="171" t="s">
        <v>95</v>
      </c>
      <c r="C18" s="617"/>
      <c r="D18" s="617"/>
      <c r="E18" s="618"/>
      <c r="F18" s="617"/>
      <c r="G18" s="617"/>
      <c r="H18" s="618"/>
      <c r="I18" s="617"/>
      <c r="J18" s="617"/>
      <c r="K18" s="617"/>
      <c r="L18" s="618"/>
      <c r="M18" s="617"/>
      <c r="N18" s="618"/>
      <c r="O18" s="617"/>
      <c r="P18" s="618"/>
      <c r="Q18" s="617"/>
      <c r="R18" s="617"/>
    </row>
    <row r="19" spans="2:23" x14ac:dyDescent="0.2">
      <c r="B19" s="172" t="s">
        <v>96</v>
      </c>
      <c r="C19" s="617"/>
      <c r="D19" s="617"/>
      <c r="E19" s="618"/>
      <c r="F19" s="617"/>
      <c r="G19" s="617"/>
      <c r="H19" s="618"/>
      <c r="I19" s="617"/>
      <c r="J19" s="617"/>
      <c r="K19" s="617"/>
      <c r="L19" s="618"/>
      <c r="M19" s="617"/>
      <c r="N19" s="618"/>
      <c r="O19" s="617"/>
      <c r="P19" s="618"/>
      <c r="Q19" s="617"/>
      <c r="R19" s="617"/>
    </row>
    <row r="20" spans="2:23" x14ac:dyDescent="0.2">
      <c r="B20" s="172" t="s">
        <v>97</v>
      </c>
      <c r="C20" s="617"/>
      <c r="D20" s="617"/>
      <c r="E20" s="618"/>
      <c r="F20" s="617"/>
      <c r="G20" s="617"/>
      <c r="H20" s="618"/>
      <c r="I20" s="617"/>
      <c r="J20" s="617"/>
      <c r="K20" s="617"/>
      <c r="L20" s="618"/>
      <c r="M20" s="617"/>
      <c r="N20" s="618"/>
      <c r="O20" s="617"/>
      <c r="P20" s="618"/>
      <c r="Q20" s="617"/>
      <c r="R20" s="617"/>
    </row>
    <row r="21" spans="2:23" x14ac:dyDescent="0.2">
      <c r="B21" s="171" t="s">
        <v>98</v>
      </c>
      <c r="C21" s="617"/>
      <c r="D21" s="617"/>
      <c r="E21" s="618"/>
      <c r="F21" s="617"/>
      <c r="G21" s="617"/>
      <c r="H21" s="618"/>
      <c r="I21" s="617"/>
      <c r="J21" s="617"/>
      <c r="K21" s="617"/>
      <c r="L21" s="618"/>
      <c r="M21" s="617"/>
      <c r="N21" s="618"/>
      <c r="O21" s="617"/>
      <c r="P21" s="618"/>
      <c r="Q21" s="617"/>
      <c r="R21" s="617"/>
    </row>
    <row r="22" spans="2:23" x14ac:dyDescent="0.2">
      <c r="B22" s="172" t="s">
        <v>99</v>
      </c>
      <c r="C22" s="617"/>
      <c r="D22" s="617"/>
      <c r="E22" s="618"/>
      <c r="F22" s="617"/>
      <c r="G22" s="617"/>
      <c r="H22" s="618"/>
      <c r="I22" s="617"/>
      <c r="J22" s="617"/>
      <c r="K22" s="617"/>
      <c r="L22" s="618"/>
      <c r="M22" s="617"/>
      <c r="N22" s="618"/>
      <c r="O22" s="617"/>
      <c r="P22" s="618"/>
      <c r="Q22" s="617"/>
      <c r="R22" s="617"/>
    </row>
    <row r="23" spans="2:23" x14ac:dyDescent="0.2">
      <c r="B23" s="171" t="s">
        <v>100</v>
      </c>
      <c r="C23" s="617"/>
      <c r="D23" s="617"/>
      <c r="E23" s="618"/>
      <c r="F23" s="617"/>
      <c r="G23" s="617"/>
      <c r="H23" s="617"/>
      <c r="I23" s="617"/>
      <c r="J23" s="617"/>
      <c r="K23" s="617"/>
      <c r="L23" s="618"/>
      <c r="M23" s="617"/>
      <c r="N23" s="618"/>
      <c r="O23" s="617"/>
      <c r="P23" s="618"/>
      <c r="Q23" s="617"/>
      <c r="R23" s="617"/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244</v>
      </c>
      <c r="D26" s="600">
        <f t="shared" si="0"/>
        <v>277</v>
      </c>
      <c r="E26" s="599">
        <f t="shared" si="0"/>
        <v>233</v>
      </c>
      <c r="F26" s="600">
        <f t="shared" si="0"/>
        <v>218</v>
      </c>
      <c r="G26" s="599">
        <f t="shared" si="0"/>
        <v>166</v>
      </c>
      <c r="H26" s="600">
        <f t="shared" si="0"/>
        <v>212</v>
      </c>
      <c r="I26" s="599">
        <f t="shared" si="0"/>
        <v>227</v>
      </c>
      <c r="J26" s="600">
        <f t="shared" si="0"/>
        <v>207</v>
      </c>
      <c r="K26" s="599">
        <f t="shared" si="0"/>
        <v>209</v>
      </c>
      <c r="L26" s="600">
        <f>SUM(L11:L25)</f>
        <v>206</v>
      </c>
      <c r="M26" s="599">
        <f t="shared" ref="M26:R26" si="1">SUM(M11:M25)</f>
        <v>257</v>
      </c>
      <c r="N26" s="600">
        <f t="shared" si="1"/>
        <v>194</v>
      </c>
      <c r="O26" s="599">
        <f t="shared" si="1"/>
        <v>304</v>
      </c>
      <c r="P26" s="600">
        <f t="shared" si="1"/>
        <v>258</v>
      </c>
      <c r="Q26" s="599">
        <f t="shared" si="1"/>
        <v>208</v>
      </c>
      <c r="R26" s="601">
        <f t="shared" si="1"/>
        <v>195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+C26/6</f>
        <v>40.666666666666664</v>
      </c>
      <c r="D27" s="543">
        <f t="shared" ref="D27:R27" si="2">+D26/6</f>
        <v>46.166666666666664</v>
      </c>
      <c r="E27" s="543">
        <f t="shared" si="2"/>
        <v>38.833333333333336</v>
      </c>
      <c r="F27" s="543">
        <f t="shared" si="2"/>
        <v>36.333333333333336</v>
      </c>
      <c r="G27" s="543">
        <f t="shared" si="2"/>
        <v>27.666666666666668</v>
      </c>
      <c r="H27" s="543">
        <f t="shared" si="2"/>
        <v>35.333333333333336</v>
      </c>
      <c r="I27" s="543">
        <f t="shared" si="2"/>
        <v>37.833333333333336</v>
      </c>
      <c r="J27" s="543">
        <f t="shared" si="2"/>
        <v>34.5</v>
      </c>
      <c r="K27" s="543">
        <f t="shared" si="2"/>
        <v>34.833333333333336</v>
      </c>
      <c r="L27" s="543">
        <f t="shared" si="2"/>
        <v>34.333333333333336</v>
      </c>
      <c r="M27" s="543">
        <f t="shared" si="2"/>
        <v>42.833333333333336</v>
      </c>
      <c r="N27" s="543">
        <f t="shared" si="2"/>
        <v>32.333333333333336</v>
      </c>
      <c r="O27" s="644">
        <f t="shared" si="2"/>
        <v>50.666666666666664</v>
      </c>
      <c r="P27" s="543">
        <f t="shared" si="2"/>
        <v>43</v>
      </c>
      <c r="Q27" s="543">
        <f t="shared" si="2"/>
        <v>34.666666666666664</v>
      </c>
      <c r="R27" s="543">
        <f t="shared" si="2"/>
        <v>32.5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159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2" t="s">
        <v>30</v>
      </c>
      <c r="S1" s="732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60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34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34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34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34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34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35"/>
    </row>
    <row r="11" spans="1:31" s="130" customFormat="1" ht="12" customHeight="1" x14ac:dyDescent="0.2">
      <c r="B11" s="736" t="s">
        <v>143</v>
      </c>
      <c r="C11" s="729">
        <v>0</v>
      </c>
      <c r="D11" s="729">
        <v>123.25</v>
      </c>
      <c r="E11" s="729">
        <v>0</v>
      </c>
      <c r="F11" s="729">
        <v>1.5</v>
      </c>
      <c r="G11" s="729">
        <v>52.5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113.75</v>
      </c>
      <c r="N11" s="729">
        <v>0</v>
      </c>
      <c r="O11" s="729">
        <v>0</v>
      </c>
      <c r="P11" s="729">
        <v>0</v>
      </c>
      <c r="Q11" s="729">
        <v>0</v>
      </c>
      <c r="R11" s="729">
        <v>0</v>
      </c>
      <c r="S11" s="729">
        <f>SUM(C11:R12)</f>
        <v>291</v>
      </c>
    </row>
    <row r="12" spans="1:31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146</v>
      </c>
      <c r="C35" s="738"/>
      <c r="D35" s="738"/>
      <c r="E35" s="738"/>
      <c r="F35" s="738"/>
      <c r="G35" s="738"/>
      <c r="H35" s="738"/>
      <c r="I35" s="738"/>
      <c r="J35" s="738"/>
      <c r="K35" s="738"/>
      <c r="L35" s="738"/>
      <c r="M35" s="738"/>
      <c r="N35" s="738">
        <v>146.5</v>
      </c>
      <c r="O35" s="738">
        <v>302.68</v>
      </c>
      <c r="P35" s="738"/>
      <c r="Q35" s="738"/>
      <c r="R35" s="738"/>
      <c r="S35" s="738">
        <f>SUM(C35:R36)</f>
        <v>449.18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118.75</v>
      </c>
      <c r="D55" s="743">
        <f t="shared" si="5"/>
        <v>90</v>
      </c>
      <c r="E55" s="743">
        <f t="shared" si="5"/>
        <v>0</v>
      </c>
      <c r="F55" s="743">
        <f t="shared" si="5"/>
        <v>70.25</v>
      </c>
      <c r="G55" s="743">
        <f t="shared" si="5"/>
        <v>130</v>
      </c>
      <c r="H55" s="743">
        <f t="shared" si="5"/>
        <v>118.75</v>
      </c>
      <c r="I55" s="743">
        <f t="shared" si="5"/>
        <v>0</v>
      </c>
      <c r="J55" s="743">
        <f t="shared" si="5"/>
        <v>51.75</v>
      </c>
      <c r="K55" s="743">
        <f t="shared" si="5"/>
        <v>138.75</v>
      </c>
      <c r="L55" s="743">
        <f t="shared" si="5"/>
        <v>0</v>
      </c>
      <c r="M55" s="743">
        <f t="shared" si="5"/>
        <v>12.5</v>
      </c>
      <c r="N55" s="743">
        <f t="shared" si="5"/>
        <v>-37.75</v>
      </c>
      <c r="O55" s="743">
        <f t="shared" si="5"/>
        <v>-173.93</v>
      </c>
      <c r="P55" s="743">
        <f t="shared" si="5"/>
        <v>78.75</v>
      </c>
      <c r="Q55" s="743">
        <f t="shared" si="5"/>
        <v>78.75</v>
      </c>
      <c r="R55" s="743">
        <f t="shared" si="5"/>
        <v>78.75</v>
      </c>
      <c r="S55" s="743">
        <f t="shared" si="5"/>
        <v>755.31999999999994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118.75</v>
      </c>
      <c r="D73" s="743">
        <f t="shared" ref="D73:R73" si="8">+D55-D69+D71</f>
        <v>90</v>
      </c>
      <c r="E73" s="743">
        <f t="shared" si="8"/>
        <v>0</v>
      </c>
      <c r="F73" s="743">
        <f t="shared" si="8"/>
        <v>70.25</v>
      </c>
      <c r="G73" s="743">
        <f t="shared" si="8"/>
        <v>130</v>
      </c>
      <c r="H73" s="743">
        <f t="shared" si="8"/>
        <v>118.75</v>
      </c>
      <c r="I73" s="743">
        <f t="shared" si="8"/>
        <v>0</v>
      </c>
      <c r="J73" s="743">
        <f t="shared" si="8"/>
        <v>51.75</v>
      </c>
      <c r="K73" s="743">
        <f t="shared" si="8"/>
        <v>138.75</v>
      </c>
      <c r="L73" s="743">
        <f t="shared" si="8"/>
        <v>0</v>
      </c>
      <c r="M73" s="743">
        <f t="shared" si="8"/>
        <v>12.5</v>
      </c>
      <c r="N73" s="743">
        <f t="shared" si="8"/>
        <v>-37.75</v>
      </c>
      <c r="O73" s="743">
        <f t="shared" si="8"/>
        <v>-173.93</v>
      </c>
      <c r="P73" s="743">
        <f t="shared" si="8"/>
        <v>78.75</v>
      </c>
      <c r="Q73" s="743">
        <f t="shared" si="8"/>
        <v>78.75</v>
      </c>
      <c r="R73" s="743">
        <f t="shared" si="8"/>
        <v>78.75</v>
      </c>
      <c r="S73" s="743">
        <f>+S55-S69</f>
        <v>755.31999999999994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x14ac:dyDescent="0.2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98" t="s">
        <v>126</v>
      </c>
      <c r="C91" s="699">
        <f>+C55-C87+C89</f>
        <v>0</v>
      </c>
      <c r="D91" s="699">
        <f t="shared" ref="D91:S91" si="11">+D55-D87+D89</f>
        <v>90</v>
      </c>
      <c r="E91" s="699">
        <f t="shared" si="11"/>
        <v>0</v>
      </c>
      <c r="F91" s="699">
        <f t="shared" si="11"/>
        <v>-264.25</v>
      </c>
      <c r="G91" s="699">
        <f t="shared" si="11"/>
        <v>130</v>
      </c>
      <c r="H91" s="699">
        <f t="shared" si="11"/>
        <v>0</v>
      </c>
      <c r="I91" s="699">
        <f t="shared" si="11"/>
        <v>0</v>
      </c>
      <c r="J91" s="699">
        <f t="shared" si="11"/>
        <v>-403.75</v>
      </c>
      <c r="K91" s="699">
        <f t="shared" si="11"/>
        <v>0</v>
      </c>
      <c r="L91" s="699">
        <f t="shared" si="11"/>
        <v>0</v>
      </c>
      <c r="M91" s="699">
        <f t="shared" si="11"/>
        <v>12.5</v>
      </c>
      <c r="N91" s="699">
        <f t="shared" si="11"/>
        <v>-37.75</v>
      </c>
      <c r="O91" s="699">
        <f t="shared" si="11"/>
        <v>-173.93</v>
      </c>
      <c r="P91" s="699">
        <f t="shared" si="11"/>
        <v>78.75</v>
      </c>
      <c r="Q91" s="699">
        <f t="shared" si="11"/>
        <v>-150.5</v>
      </c>
      <c r="R91" s="699">
        <f t="shared" si="11"/>
        <v>-255.75</v>
      </c>
      <c r="S91" s="699">
        <f t="shared" si="11"/>
        <v>-974.68000000000006</v>
      </c>
    </row>
    <row r="92" spans="2:19" ht="13.5" customHeight="1" thickBot="1" x14ac:dyDescent="0.25">
      <c r="B92" s="658"/>
      <c r="C92" s="700"/>
      <c r="D92" s="700"/>
      <c r="E92" s="700"/>
      <c r="F92" s="700"/>
      <c r="G92" s="700"/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7" t="s">
        <v>153</v>
      </c>
      <c r="G94" s="277"/>
      <c r="H94" s="275"/>
      <c r="I94" s="275"/>
      <c r="J94" s="757" t="s">
        <v>155</v>
      </c>
      <c r="K94" s="275"/>
      <c r="L94" s="275"/>
      <c r="M94" s="276"/>
      <c r="N94" s="276"/>
      <c r="O94" s="276"/>
      <c r="P94" s="276"/>
      <c r="Q94" s="757" t="s">
        <v>156</v>
      </c>
      <c r="R94" s="757" t="s">
        <v>154</v>
      </c>
      <c r="S94" s="275"/>
    </row>
    <row r="95" spans="2:19" x14ac:dyDescent="0.2">
      <c r="B95" s="278"/>
      <c r="C95" s="278"/>
      <c r="D95" s="278"/>
      <c r="E95" s="279"/>
      <c r="F95" s="758"/>
      <c r="G95" s="280"/>
      <c r="H95" s="278"/>
      <c r="I95" s="278"/>
      <c r="J95" s="758"/>
      <c r="K95" s="278"/>
      <c r="L95" s="278"/>
      <c r="M95" s="279"/>
      <c r="N95" s="279"/>
      <c r="O95" s="279"/>
      <c r="P95" s="279"/>
      <c r="Q95" s="758"/>
      <c r="R95" s="758"/>
      <c r="S95" s="278"/>
    </row>
    <row r="96" spans="2:19" ht="13.5" thickBot="1" x14ac:dyDescent="0.25">
      <c r="B96" s="281"/>
      <c r="C96" s="281"/>
      <c r="D96" s="281"/>
      <c r="E96" s="282"/>
      <c r="F96" s="759"/>
      <c r="G96" s="283"/>
      <c r="H96" s="281"/>
      <c r="I96" s="281"/>
      <c r="J96" s="759"/>
      <c r="K96" s="281"/>
      <c r="L96" s="281"/>
      <c r="M96" s="282"/>
      <c r="N96" s="282"/>
      <c r="O96" s="282"/>
      <c r="P96" s="282"/>
      <c r="Q96" s="759"/>
      <c r="R96" s="759"/>
      <c r="S96" s="281"/>
    </row>
    <row r="97" spans="2:19" ht="6" customHeight="1" thickBot="1" x14ac:dyDescent="0.25"/>
    <row r="98" spans="2:19" ht="12.75" customHeight="1" x14ac:dyDescent="0.2">
      <c r="B98" s="698" t="s">
        <v>157</v>
      </c>
      <c r="C98" s="699">
        <f>+C91</f>
        <v>0</v>
      </c>
      <c r="D98" s="682">
        <f>+D91</f>
        <v>90</v>
      </c>
      <c r="E98" s="699">
        <f>+E91</f>
        <v>0</v>
      </c>
      <c r="F98" s="699">
        <v>0</v>
      </c>
      <c r="G98" s="682">
        <f>+G91</f>
        <v>130</v>
      </c>
      <c r="H98" s="699">
        <f>+H91</f>
        <v>0</v>
      </c>
      <c r="I98" s="699">
        <f>+I91</f>
        <v>0</v>
      </c>
      <c r="J98" s="699">
        <v>0</v>
      </c>
      <c r="K98" s="699">
        <f t="shared" ref="K98:P98" si="12">+K91</f>
        <v>0</v>
      </c>
      <c r="L98" s="699">
        <f t="shared" si="12"/>
        <v>0</v>
      </c>
      <c r="M98" s="682">
        <f t="shared" si="12"/>
        <v>12.5</v>
      </c>
      <c r="N98" s="659">
        <f t="shared" si="12"/>
        <v>-37.75</v>
      </c>
      <c r="O98" s="659">
        <f t="shared" si="12"/>
        <v>-173.93</v>
      </c>
      <c r="P98" s="682">
        <f t="shared" si="12"/>
        <v>78.75</v>
      </c>
      <c r="Q98" s="699">
        <v>0</v>
      </c>
      <c r="R98" s="699">
        <v>0</v>
      </c>
      <c r="S98" s="682">
        <f>SUM(C98:R99)</f>
        <v>99.57</v>
      </c>
    </row>
    <row r="99" spans="2:19" ht="13.5" customHeight="1" thickBot="1" x14ac:dyDescent="0.25">
      <c r="B99" s="658"/>
      <c r="C99" s="700"/>
      <c r="D99" s="683"/>
      <c r="E99" s="700"/>
      <c r="F99" s="700"/>
      <c r="G99" s="683"/>
      <c r="H99" s="700"/>
      <c r="I99" s="700"/>
      <c r="J99" s="700"/>
      <c r="K99" s="700"/>
      <c r="L99" s="700"/>
      <c r="M99" s="683"/>
      <c r="N99" s="660"/>
      <c r="O99" s="660"/>
      <c r="P99" s="683"/>
      <c r="Q99" s="700"/>
      <c r="R99" s="700"/>
      <c r="S99" s="683"/>
    </row>
  </sheetData>
  <mergeCells count="116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31" t="s">
        <v>141</v>
      </c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2" t="s">
        <v>30</v>
      </c>
      <c r="S1" s="76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36" t="s">
        <v>130</v>
      </c>
      <c r="C11" s="729">
        <v>0</v>
      </c>
      <c r="D11" s="729">
        <v>0</v>
      </c>
      <c r="E11" s="729">
        <v>0</v>
      </c>
      <c r="F11" s="729">
        <v>0</v>
      </c>
      <c r="G11" s="729">
        <v>14.5</v>
      </c>
      <c r="H11" s="729">
        <v>0</v>
      </c>
      <c r="I11" s="729">
        <v>0</v>
      </c>
      <c r="J11" s="729">
        <v>0</v>
      </c>
      <c r="K11" s="729">
        <v>28</v>
      </c>
      <c r="L11" s="729">
        <v>18.75</v>
      </c>
      <c r="M11" s="729">
        <v>0</v>
      </c>
      <c r="N11" s="729">
        <v>0</v>
      </c>
      <c r="O11" s="729">
        <v>0</v>
      </c>
      <c r="P11" s="729">
        <v>6.25</v>
      </c>
      <c r="Q11" s="729">
        <v>0</v>
      </c>
      <c r="R11" s="729">
        <v>0</v>
      </c>
      <c r="S11" s="729">
        <f>SUM(C11:R12)</f>
        <v>67.5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0" t="s">
        <v>132</v>
      </c>
      <c r="C35" s="738"/>
      <c r="D35" s="738"/>
      <c r="E35" s="738"/>
      <c r="F35" s="738"/>
      <c r="G35" s="738"/>
      <c r="H35" s="738"/>
      <c r="I35" s="738"/>
      <c r="J35" s="738">
        <v>550.17999999999995</v>
      </c>
      <c r="K35" s="738"/>
      <c r="L35" s="738"/>
      <c r="M35" s="738"/>
      <c r="N35" s="738"/>
      <c r="O35" s="738"/>
      <c r="P35" s="738"/>
      <c r="Q35" s="738">
        <v>365.25</v>
      </c>
      <c r="R35" s="738"/>
      <c r="S35" s="738">
        <f>SUM(C35:R36)</f>
        <v>915.43</v>
      </c>
    </row>
    <row r="36" spans="2:19" s="130" customFormat="1" ht="12" customHeight="1" thickBot="1" x14ac:dyDescent="0.25">
      <c r="B36" s="741"/>
      <c r="C36" s="742"/>
      <c r="D36" s="742"/>
      <c r="E36" s="742"/>
      <c r="F36" s="742"/>
      <c r="G36" s="742"/>
      <c r="H36" s="742"/>
      <c r="I36" s="742"/>
      <c r="J36" s="742"/>
      <c r="K36" s="742"/>
      <c r="L36" s="742"/>
      <c r="M36" s="739"/>
      <c r="N36" s="742"/>
      <c r="O36" s="742"/>
      <c r="P36" s="742"/>
      <c r="Q36" s="742"/>
      <c r="R36" s="742"/>
      <c r="S36" s="739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6" t="s">
        <v>108</v>
      </c>
      <c r="C55" s="743">
        <f t="shared" ref="C55:S55" si="5">+C33-C53</f>
        <v>50</v>
      </c>
      <c r="D55" s="743">
        <f t="shared" si="5"/>
        <v>28.75</v>
      </c>
      <c r="E55" s="743">
        <f t="shared" si="5"/>
        <v>138.75</v>
      </c>
      <c r="F55" s="743">
        <f t="shared" si="5"/>
        <v>128.75</v>
      </c>
      <c r="G55" s="743">
        <f t="shared" si="5"/>
        <v>123.25</v>
      </c>
      <c r="H55" s="743">
        <f t="shared" si="5"/>
        <v>78.75</v>
      </c>
      <c r="I55" s="743">
        <f t="shared" si="5"/>
        <v>113.75</v>
      </c>
      <c r="J55" s="743">
        <f t="shared" si="5"/>
        <v>-431.42999999999995</v>
      </c>
      <c r="K55" s="743">
        <f t="shared" si="5"/>
        <v>-34.75</v>
      </c>
      <c r="L55" s="743">
        <f t="shared" si="5"/>
        <v>52.5</v>
      </c>
      <c r="M55" s="743">
        <f t="shared" si="5"/>
        <v>90</v>
      </c>
      <c r="N55" s="743">
        <f t="shared" si="5"/>
        <v>0</v>
      </c>
      <c r="O55" s="743">
        <f t="shared" si="5"/>
        <v>118.75</v>
      </c>
      <c r="P55" s="743">
        <f t="shared" si="5"/>
        <v>105</v>
      </c>
      <c r="Q55" s="743">
        <f t="shared" si="5"/>
        <v>-146.5</v>
      </c>
      <c r="R55" s="743">
        <f t="shared" si="5"/>
        <v>88.75</v>
      </c>
      <c r="S55" s="743">
        <f t="shared" si="5"/>
        <v>504.32000000000016</v>
      </c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2.75" customHeight="1" x14ac:dyDescent="0.2">
      <c r="B57" s="747"/>
      <c r="C57" s="744"/>
      <c r="D57" s="744"/>
      <c r="E57" s="744"/>
      <c r="F57" s="744"/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</row>
    <row r="58" spans="2:20" ht="13.5" customHeight="1" thickBot="1" x14ac:dyDescent="0.25">
      <c r="B58" s="748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6" t="s">
        <v>126</v>
      </c>
      <c r="C73" s="743">
        <f>+C55-C69+C71</f>
        <v>50</v>
      </c>
      <c r="D73" s="743">
        <f t="shared" ref="D73:R73" si="8">+D55-D69+D71</f>
        <v>28.75</v>
      </c>
      <c r="E73" s="743">
        <f t="shared" si="8"/>
        <v>138.75</v>
      </c>
      <c r="F73" s="743">
        <f t="shared" si="8"/>
        <v>128.75</v>
      </c>
      <c r="G73" s="743">
        <f t="shared" si="8"/>
        <v>123.25</v>
      </c>
      <c r="H73" s="743">
        <f t="shared" si="8"/>
        <v>78.75</v>
      </c>
      <c r="I73" s="743">
        <f t="shared" si="8"/>
        <v>113.75</v>
      </c>
      <c r="J73" s="743">
        <f t="shared" si="8"/>
        <v>-431.42999999999995</v>
      </c>
      <c r="K73" s="743">
        <f t="shared" si="8"/>
        <v>-34.75</v>
      </c>
      <c r="L73" s="743">
        <f t="shared" si="8"/>
        <v>52.5</v>
      </c>
      <c r="M73" s="743">
        <f t="shared" si="8"/>
        <v>90</v>
      </c>
      <c r="N73" s="743">
        <f t="shared" si="8"/>
        <v>0</v>
      </c>
      <c r="O73" s="743">
        <f t="shared" si="8"/>
        <v>118.75</v>
      </c>
      <c r="P73" s="743">
        <f t="shared" si="8"/>
        <v>105</v>
      </c>
      <c r="Q73" s="743">
        <f t="shared" si="8"/>
        <v>-146.5</v>
      </c>
      <c r="R73" s="743">
        <f t="shared" si="8"/>
        <v>88.75</v>
      </c>
      <c r="S73" s="743">
        <f>+S55-S69</f>
        <v>504.32000000000016</v>
      </c>
    </row>
    <row r="74" spans="2:19" ht="12.75" hidden="1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2.75" hidden="1" customHeight="1" x14ac:dyDescent="0.2">
      <c r="B75" s="747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</row>
    <row r="76" spans="2:19" ht="13.5" hidden="1" customHeight="1" thickBot="1" x14ac:dyDescent="0.25">
      <c r="B76" s="748"/>
      <c r="C76" s="745"/>
      <c r="D76" s="745"/>
      <c r="E76" s="745"/>
      <c r="F76" s="745"/>
      <c r="G76" s="745"/>
      <c r="H76" s="745"/>
      <c r="I76" s="745"/>
      <c r="J76" s="745"/>
      <c r="K76" s="745"/>
      <c r="L76" s="745"/>
      <c r="M76" s="745"/>
      <c r="N76" s="745"/>
      <c r="O76" s="745"/>
      <c r="P76" s="745"/>
      <c r="Q76" s="745"/>
      <c r="R76" s="745"/>
      <c r="S76" s="745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3" t="s">
        <v>126</v>
      </c>
      <c r="C91" s="699">
        <f>+C55-C87+C89</f>
        <v>-169</v>
      </c>
      <c r="D91" s="699">
        <f t="shared" ref="D91:S91" si="11">+D55-D87+D89</f>
        <v>28.75</v>
      </c>
      <c r="E91" s="699">
        <f t="shared" si="11"/>
        <v>0</v>
      </c>
      <c r="F91" s="699">
        <f t="shared" si="11"/>
        <v>0</v>
      </c>
      <c r="G91" s="699">
        <f t="shared" si="11"/>
        <v>123.25</v>
      </c>
      <c r="H91" s="699">
        <f t="shared" si="11"/>
        <v>-131</v>
      </c>
      <c r="I91" s="699">
        <f t="shared" si="11"/>
        <v>113.75</v>
      </c>
      <c r="J91" s="699">
        <f t="shared" si="11"/>
        <v>-302.67999999999995</v>
      </c>
      <c r="K91" s="699">
        <f t="shared" si="11"/>
        <v>-542.25</v>
      </c>
      <c r="L91" s="699">
        <f t="shared" si="11"/>
        <v>52.5</v>
      </c>
      <c r="M91" s="699">
        <f t="shared" si="11"/>
        <v>0</v>
      </c>
      <c r="N91" s="699">
        <f t="shared" si="11"/>
        <v>0</v>
      </c>
      <c r="O91" s="699">
        <f t="shared" si="11"/>
        <v>0</v>
      </c>
      <c r="P91" s="699">
        <f t="shared" si="11"/>
        <v>1.5</v>
      </c>
      <c r="Q91" s="699">
        <f t="shared" si="11"/>
        <v>-146.5</v>
      </c>
      <c r="R91" s="699">
        <f t="shared" si="11"/>
        <v>-214</v>
      </c>
      <c r="S91" s="699">
        <f t="shared" si="11"/>
        <v>-1185.6799999999998</v>
      </c>
    </row>
    <row r="92" spans="2:19" ht="12.75" customHeight="1" x14ac:dyDescent="0.2">
      <c r="B92" s="764"/>
      <c r="C92" s="766"/>
      <c r="D92" s="766"/>
      <c r="E92" s="766"/>
      <c r="F92" s="766"/>
      <c r="G92" s="766"/>
      <c r="H92" s="766"/>
      <c r="I92" s="766"/>
      <c r="J92" s="766"/>
      <c r="K92" s="766"/>
      <c r="L92" s="766"/>
      <c r="M92" s="766"/>
      <c r="N92" s="766"/>
      <c r="O92" s="766"/>
      <c r="P92" s="766"/>
      <c r="Q92" s="766"/>
      <c r="R92" s="766"/>
      <c r="S92" s="766"/>
    </row>
    <row r="93" spans="2:19" ht="12.75" customHeight="1" x14ac:dyDescent="0.2">
      <c r="B93" s="764"/>
      <c r="C93" s="766"/>
      <c r="D93" s="766"/>
      <c r="E93" s="766"/>
      <c r="F93" s="766"/>
      <c r="G93" s="766"/>
      <c r="H93" s="766"/>
      <c r="I93" s="766"/>
      <c r="J93" s="766"/>
      <c r="K93" s="766"/>
      <c r="L93" s="766"/>
      <c r="M93" s="766"/>
      <c r="N93" s="766"/>
      <c r="O93" s="766"/>
      <c r="P93" s="766"/>
      <c r="Q93" s="766"/>
      <c r="R93" s="766"/>
      <c r="S93" s="766"/>
    </row>
    <row r="94" spans="2:19" ht="13.5" customHeight="1" thickBot="1" x14ac:dyDescent="0.25">
      <c r="B94" s="765"/>
      <c r="C94" s="700"/>
      <c r="D94" s="700"/>
      <c r="E94" s="700"/>
      <c r="F94" s="700"/>
      <c r="G94" s="700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</row>
    <row r="95" spans="2:19" ht="5.25" customHeight="1" thickBot="1" x14ac:dyDescent="0.25"/>
    <row r="96" spans="2:19" x14ac:dyDescent="0.2">
      <c r="C96" s="757" t="s">
        <v>138</v>
      </c>
      <c r="D96" s="275"/>
      <c r="E96" s="276"/>
      <c r="F96" s="276"/>
      <c r="G96" s="277"/>
      <c r="H96" s="767" t="s">
        <v>137</v>
      </c>
      <c r="I96" s="275"/>
      <c r="J96" s="277"/>
      <c r="K96" s="757" t="s">
        <v>139</v>
      </c>
      <c r="L96" s="275"/>
      <c r="M96" s="276"/>
      <c r="N96" s="276"/>
      <c r="O96" s="276"/>
      <c r="P96" s="276"/>
      <c r="Q96" s="277"/>
      <c r="R96" s="767" t="s">
        <v>137</v>
      </c>
    </row>
    <row r="97" spans="2:19" x14ac:dyDescent="0.2">
      <c r="C97" s="758"/>
      <c r="D97" s="278"/>
      <c r="E97" s="279"/>
      <c r="F97" s="279"/>
      <c r="G97" s="280"/>
      <c r="H97" s="768"/>
      <c r="I97" s="278"/>
      <c r="J97" s="280"/>
      <c r="K97" s="758"/>
      <c r="L97" s="278"/>
      <c r="M97" s="279"/>
      <c r="N97" s="279"/>
      <c r="O97" s="279"/>
      <c r="P97" s="279"/>
      <c r="Q97" s="280"/>
      <c r="R97" s="768"/>
    </row>
    <row r="98" spans="2:19" ht="13.5" thickBot="1" x14ac:dyDescent="0.25">
      <c r="C98" s="759"/>
      <c r="D98" s="281"/>
      <c r="E98" s="282"/>
      <c r="F98" s="282"/>
      <c r="G98" s="283"/>
      <c r="H98" s="769"/>
      <c r="I98" s="281"/>
      <c r="J98" s="283"/>
      <c r="K98" s="759"/>
      <c r="L98" s="281"/>
      <c r="M98" s="282"/>
      <c r="N98" s="282"/>
      <c r="O98" s="282"/>
      <c r="P98" s="282"/>
      <c r="Q98" s="283"/>
      <c r="R98" s="769"/>
    </row>
    <row r="99" spans="2:19" ht="6" customHeight="1" thickBot="1" x14ac:dyDescent="0.25"/>
    <row r="100" spans="2:19" ht="12.75" customHeight="1" x14ac:dyDescent="0.2">
      <c r="B100" s="763" t="s">
        <v>140</v>
      </c>
      <c r="C100" s="699">
        <v>0</v>
      </c>
      <c r="D100" s="699">
        <f>+D91</f>
        <v>28.75</v>
      </c>
      <c r="E100" s="699">
        <f t="shared" ref="E100:Q100" si="12">+E91</f>
        <v>0</v>
      </c>
      <c r="F100" s="699">
        <f t="shared" si="12"/>
        <v>0</v>
      </c>
      <c r="G100" s="699">
        <f t="shared" si="12"/>
        <v>123.25</v>
      </c>
      <c r="H100" s="699">
        <v>0</v>
      </c>
      <c r="I100" s="699">
        <f t="shared" si="12"/>
        <v>113.75</v>
      </c>
      <c r="J100" s="699">
        <f t="shared" si="12"/>
        <v>-302.67999999999995</v>
      </c>
      <c r="K100" s="699">
        <v>0</v>
      </c>
      <c r="L100" s="699">
        <f t="shared" si="12"/>
        <v>52.5</v>
      </c>
      <c r="M100" s="699">
        <f t="shared" si="12"/>
        <v>0</v>
      </c>
      <c r="N100" s="699">
        <f t="shared" si="12"/>
        <v>0</v>
      </c>
      <c r="O100" s="699">
        <f t="shared" si="12"/>
        <v>0</v>
      </c>
      <c r="P100" s="699">
        <f t="shared" si="12"/>
        <v>1.5</v>
      </c>
      <c r="Q100" s="699">
        <f t="shared" si="12"/>
        <v>-146.5</v>
      </c>
      <c r="R100" s="699">
        <v>0</v>
      </c>
      <c r="S100" s="699">
        <f>SUM(C100:R103)</f>
        <v>-129.42999999999995</v>
      </c>
    </row>
    <row r="101" spans="2:19" ht="12.75" customHeight="1" x14ac:dyDescent="0.2">
      <c r="B101" s="764"/>
      <c r="C101" s="766"/>
      <c r="D101" s="766"/>
      <c r="E101" s="766"/>
      <c r="F101" s="766"/>
      <c r="G101" s="766"/>
      <c r="H101" s="766"/>
      <c r="I101" s="766"/>
      <c r="J101" s="766"/>
      <c r="K101" s="766"/>
      <c r="L101" s="766"/>
      <c r="M101" s="766"/>
      <c r="N101" s="766"/>
      <c r="O101" s="766"/>
      <c r="P101" s="766"/>
      <c r="Q101" s="766"/>
      <c r="R101" s="766"/>
      <c r="S101" s="766"/>
    </row>
    <row r="102" spans="2:19" ht="12.75" customHeight="1" x14ac:dyDescent="0.2">
      <c r="B102" s="764"/>
      <c r="C102" s="766"/>
      <c r="D102" s="766"/>
      <c r="E102" s="766"/>
      <c r="F102" s="766"/>
      <c r="G102" s="766"/>
      <c r="H102" s="766"/>
      <c r="I102" s="766"/>
      <c r="J102" s="766"/>
      <c r="K102" s="766"/>
      <c r="L102" s="766"/>
      <c r="M102" s="766"/>
      <c r="N102" s="766"/>
      <c r="O102" s="766"/>
      <c r="P102" s="766"/>
      <c r="Q102" s="766"/>
      <c r="R102" s="766"/>
      <c r="S102" s="766"/>
    </row>
    <row r="103" spans="2:19" ht="13.5" customHeight="1" thickBot="1" x14ac:dyDescent="0.25">
      <c r="B103" s="765"/>
      <c r="C103" s="700"/>
      <c r="D103" s="700"/>
      <c r="E103" s="700"/>
      <c r="F103" s="700"/>
      <c r="G103" s="700"/>
      <c r="H103" s="700"/>
      <c r="I103" s="700"/>
      <c r="J103" s="700"/>
      <c r="K103" s="700"/>
      <c r="L103" s="700"/>
      <c r="M103" s="700"/>
      <c r="N103" s="700"/>
      <c r="O103" s="700"/>
      <c r="P103" s="700"/>
      <c r="Q103" s="700"/>
      <c r="R103" s="700"/>
      <c r="S103" s="700"/>
    </row>
  </sheetData>
  <mergeCells count="115"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1" t="s">
        <v>128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 t="s">
        <v>30</v>
      </c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36" t="s">
        <v>114</v>
      </c>
      <c r="C11" s="729">
        <v>0</v>
      </c>
      <c r="D11" s="729">
        <v>0</v>
      </c>
      <c r="E11" s="729">
        <v>0</v>
      </c>
      <c r="F11" s="729">
        <v>0</v>
      </c>
      <c r="G11" s="729">
        <v>0</v>
      </c>
      <c r="H11" s="729">
        <v>0</v>
      </c>
      <c r="I11" s="729">
        <v>0</v>
      </c>
      <c r="J11" s="729">
        <v>0</v>
      </c>
      <c r="K11" s="729">
        <v>0</v>
      </c>
      <c r="L11" s="729">
        <v>0</v>
      </c>
      <c r="M11" s="729">
        <v>0</v>
      </c>
      <c r="N11" s="729">
        <v>0</v>
      </c>
      <c r="O11" s="729">
        <v>10</v>
      </c>
      <c r="P11" s="729">
        <v>0</v>
      </c>
      <c r="Q11" s="729">
        <v>0</v>
      </c>
      <c r="R11" s="729">
        <v>0</v>
      </c>
      <c r="S11" s="729">
        <f>SUM(C11:R12)</f>
        <v>10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115</v>
      </c>
      <c r="C34" s="738">
        <v>0</v>
      </c>
      <c r="D34" s="738">
        <v>0</v>
      </c>
      <c r="E34" s="738">
        <v>2.25</v>
      </c>
      <c r="F34" s="738">
        <v>89.25</v>
      </c>
      <c r="G34" s="738">
        <v>0</v>
      </c>
      <c r="H34" s="738">
        <v>46.25</v>
      </c>
      <c r="I34" s="738">
        <v>0</v>
      </c>
      <c r="J34" s="738">
        <v>0</v>
      </c>
      <c r="K34" s="738">
        <v>53.75</v>
      </c>
      <c r="L34" s="738">
        <v>2.75</v>
      </c>
      <c r="M34" s="738">
        <v>0</v>
      </c>
      <c r="N34" s="738">
        <v>0</v>
      </c>
      <c r="O34" s="738">
        <v>0</v>
      </c>
      <c r="P34" s="738">
        <v>336.75</v>
      </c>
      <c r="Q34" s="738">
        <v>0</v>
      </c>
      <c r="R34" s="738">
        <v>0</v>
      </c>
      <c r="S34" s="738">
        <f>SUM(C34:R35)</f>
        <v>531</v>
      </c>
    </row>
    <row r="35" spans="2:19" s="130" customFormat="1" ht="12" customHeight="1" thickBot="1" x14ac:dyDescent="0.25">
      <c r="B35" s="741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39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6" t="s">
        <v>108</v>
      </c>
      <c r="C54" s="743">
        <f>+C32-C52</f>
        <v>38.75</v>
      </c>
      <c r="D54" s="743">
        <f t="shared" ref="D54:S54" si="4">+D32-D52</f>
        <v>0</v>
      </c>
      <c r="E54" s="743">
        <f t="shared" si="4"/>
        <v>0</v>
      </c>
      <c r="F54" s="743">
        <f t="shared" si="4"/>
        <v>14.5</v>
      </c>
      <c r="G54" s="743">
        <f t="shared" si="4"/>
        <v>108.75</v>
      </c>
      <c r="H54" s="743">
        <f t="shared" si="4"/>
        <v>0</v>
      </c>
      <c r="I54" s="743">
        <f t="shared" si="4"/>
        <v>0</v>
      </c>
      <c r="J54" s="743">
        <f t="shared" si="4"/>
        <v>108.75</v>
      </c>
      <c r="K54" s="743">
        <f t="shared" si="4"/>
        <v>0</v>
      </c>
      <c r="L54" s="743">
        <f t="shared" si="4"/>
        <v>121</v>
      </c>
      <c r="M54" s="743">
        <f t="shared" si="4"/>
        <v>88.75</v>
      </c>
      <c r="N54" s="743">
        <f t="shared" si="4"/>
        <v>88.75</v>
      </c>
      <c r="O54" s="743">
        <f t="shared" si="4"/>
        <v>-6.25</v>
      </c>
      <c r="P54" s="743">
        <f t="shared" si="4"/>
        <v>-299.43</v>
      </c>
      <c r="Q54" s="743">
        <f t="shared" si="4"/>
        <v>113.75</v>
      </c>
      <c r="R54" s="743">
        <f t="shared" si="4"/>
        <v>18.75</v>
      </c>
      <c r="S54" s="743">
        <f t="shared" si="4"/>
        <v>901.68000000000006</v>
      </c>
    </row>
    <row r="55" spans="2:20" ht="12.75" customHeight="1" x14ac:dyDescent="0.2">
      <c r="B55" s="747"/>
      <c r="C55" s="744"/>
      <c r="D55" s="744"/>
      <c r="E55" s="744"/>
      <c r="F55" s="744"/>
      <c r="G55" s="744"/>
      <c r="H55" s="744"/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</row>
    <row r="56" spans="2:20" ht="12.75" customHeight="1" x14ac:dyDescent="0.2">
      <c r="B56" s="747"/>
      <c r="C56" s="744"/>
      <c r="D56" s="744"/>
      <c r="E56" s="744"/>
      <c r="F56" s="744"/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</row>
    <row r="57" spans="2:20" ht="13.5" customHeight="1" thickBot="1" x14ac:dyDescent="0.25">
      <c r="B57" s="748"/>
      <c r="C57" s="745"/>
      <c r="D57" s="745"/>
      <c r="E57" s="745"/>
      <c r="F57" s="745"/>
      <c r="G57" s="745"/>
      <c r="H57" s="745"/>
      <c r="I57" s="745"/>
      <c r="J57" s="745"/>
      <c r="K57" s="745"/>
      <c r="L57" s="745"/>
      <c r="M57" s="745"/>
      <c r="N57" s="745"/>
      <c r="O57" s="745"/>
      <c r="P57" s="745"/>
      <c r="Q57" s="745"/>
      <c r="R57" s="745"/>
      <c r="S57" s="745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6" t="s">
        <v>126</v>
      </c>
      <c r="C72" s="743">
        <f>+C54-C68+C70</f>
        <v>-363.5</v>
      </c>
      <c r="D72" s="743">
        <f t="shared" ref="D72:R72" si="7">+D54-D68+D70</f>
        <v>0</v>
      </c>
      <c r="E72" s="743">
        <f t="shared" si="7"/>
        <v>0</v>
      </c>
      <c r="F72" s="743">
        <f t="shared" si="7"/>
        <v>14.5</v>
      </c>
      <c r="G72" s="743">
        <f t="shared" si="7"/>
        <v>0</v>
      </c>
      <c r="H72" s="743">
        <f t="shared" si="7"/>
        <v>0</v>
      </c>
      <c r="I72" s="743">
        <f t="shared" si="7"/>
        <v>0</v>
      </c>
      <c r="J72" s="743">
        <f t="shared" si="7"/>
        <v>-365.25</v>
      </c>
      <c r="K72" s="743">
        <f t="shared" si="7"/>
        <v>0</v>
      </c>
      <c r="L72" s="743">
        <f t="shared" si="7"/>
        <v>28</v>
      </c>
      <c r="M72" s="743">
        <f t="shared" si="7"/>
        <v>0</v>
      </c>
      <c r="N72" s="743">
        <f t="shared" si="7"/>
        <v>0</v>
      </c>
      <c r="O72" s="743">
        <f t="shared" si="7"/>
        <v>-6.25</v>
      </c>
      <c r="P72" s="743">
        <f t="shared" si="7"/>
        <v>-550.18000000000006</v>
      </c>
      <c r="Q72" s="743">
        <f t="shared" si="7"/>
        <v>0</v>
      </c>
      <c r="R72" s="743">
        <f t="shared" si="7"/>
        <v>18.75</v>
      </c>
      <c r="S72" s="743">
        <f>+S54-S68</f>
        <v>-718.31999999999994</v>
      </c>
    </row>
    <row r="73" spans="2:19" ht="12.75" customHeight="1" x14ac:dyDescent="0.2">
      <c r="B73" s="747"/>
      <c r="C73" s="744"/>
      <c r="D73" s="744"/>
      <c r="E73" s="744"/>
      <c r="F73" s="744"/>
      <c r="G73" s="744"/>
      <c r="H73" s="744"/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</row>
    <row r="74" spans="2:19" ht="12.75" customHeight="1" x14ac:dyDescent="0.2">
      <c r="B74" s="747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</row>
    <row r="75" spans="2:19" ht="13.5" customHeight="1" thickBot="1" x14ac:dyDescent="0.25">
      <c r="B75" s="748"/>
      <c r="C75" s="745"/>
      <c r="D75" s="745"/>
      <c r="E75" s="745"/>
      <c r="F75" s="745"/>
      <c r="G75" s="745"/>
      <c r="H75" s="745"/>
      <c r="I75" s="745"/>
      <c r="J75" s="745"/>
      <c r="K75" s="745"/>
      <c r="L75" s="745"/>
      <c r="M75" s="745"/>
      <c r="N75" s="745"/>
      <c r="O75" s="745"/>
      <c r="P75" s="745"/>
      <c r="Q75" s="745"/>
      <c r="R75" s="745"/>
      <c r="S75" s="745"/>
    </row>
  </sheetData>
  <mergeCells count="75">
    <mergeCell ref="S72:S75"/>
    <mergeCell ref="L72:L75"/>
    <mergeCell ref="M72:M75"/>
    <mergeCell ref="N72:N75"/>
    <mergeCell ref="O72:O75"/>
    <mergeCell ref="P72:P75"/>
    <mergeCell ref="Q72:Q75"/>
    <mergeCell ref="R72:R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B72:B75"/>
    <mergeCell ref="C72:C75"/>
    <mergeCell ref="D72:D75"/>
    <mergeCell ref="E72:E75"/>
    <mergeCell ref="F72:F75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776" t="s">
        <v>30</v>
      </c>
      <c r="S1" s="77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36" t="s">
        <v>86</v>
      </c>
      <c r="C11" s="729">
        <v>97.5</v>
      </c>
      <c r="D11" s="729">
        <v>129.5</v>
      </c>
      <c r="E11" s="729"/>
      <c r="F11" s="729"/>
      <c r="G11" s="729"/>
      <c r="H11" s="729"/>
      <c r="I11" s="729"/>
      <c r="J11" s="729"/>
      <c r="K11" s="729"/>
      <c r="L11" s="729"/>
      <c r="M11" s="729">
        <v>8.75</v>
      </c>
      <c r="N11" s="729"/>
      <c r="O11" s="729"/>
      <c r="P11" s="729"/>
      <c r="Q11" s="729"/>
      <c r="R11" s="729"/>
      <c r="S11" s="729">
        <f>SUM(C11:R12)</f>
        <v>235.75</v>
      </c>
    </row>
    <row r="12" spans="1:34" s="130" customFormat="1" ht="12" customHeight="1" thickBot="1" x14ac:dyDescent="0.25">
      <c r="B12" s="737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0" t="s">
        <v>87</v>
      </c>
      <c r="C34" s="738"/>
      <c r="D34" s="738"/>
      <c r="E34" s="738"/>
      <c r="F34" s="738"/>
      <c r="G34" s="738">
        <v>218</v>
      </c>
      <c r="H34" s="738">
        <v>67</v>
      </c>
      <c r="I34" s="738"/>
      <c r="J34" s="738"/>
      <c r="K34" s="738"/>
      <c r="L34" s="738"/>
      <c r="M34" s="738"/>
      <c r="N34" s="738"/>
      <c r="O34" s="738"/>
      <c r="P34" s="738"/>
      <c r="Q34" s="738">
        <v>623</v>
      </c>
      <c r="R34" s="738"/>
      <c r="S34" s="738">
        <f>SUM(C34:R35)</f>
        <v>908</v>
      </c>
    </row>
    <row r="35" spans="2:19" s="130" customFormat="1" ht="12" customHeight="1" thickBot="1" x14ac:dyDescent="0.25">
      <c r="B35" s="774"/>
      <c r="C35" s="742"/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742"/>
      <c r="P35" s="742"/>
      <c r="Q35" s="742"/>
      <c r="R35" s="742"/>
      <c r="S35" s="742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6" t="s">
        <v>108</v>
      </c>
      <c r="C53" s="771">
        <f>+C32-C51-C34</f>
        <v>-53.75</v>
      </c>
      <c r="D53" s="771">
        <f t="shared" ref="D53:S53" si="4">+D32-D51-D34</f>
        <v>-2.75</v>
      </c>
      <c r="E53" s="771">
        <f t="shared" si="4"/>
        <v>68.75</v>
      </c>
      <c r="F53" s="771">
        <f t="shared" si="4"/>
        <v>68.75</v>
      </c>
      <c r="G53" s="771">
        <f t="shared" si="4"/>
        <v>-89.25</v>
      </c>
      <c r="H53" s="771">
        <f t="shared" si="4"/>
        <v>0</v>
      </c>
      <c r="I53" s="771">
        <f t="shared" si="4"/>
        <v>0</v>
      </c>
      <c r="J53" s="771">
        <f t="shared" si="4"/>
        <v>10</v>
      </c>
      <c r="K53" s="771">
        <f t="shared" si="4"/>
        <v>140.5</v>
      </c>
      <c r="L53" s="771">
        <f t="shared" si="4"/>
        <v>0</v>
      </c>
      <c r="M53" s="771">
        <f t="shared" si="4"/>
        <v>0</v>
      </c>
      <c r="N53" s="771">
        <f t="shared" si="4"/>
        <v>0</v>
      </c>
      <c r="O53" s="771">
        <f t="shared" si="4"/>
        <v>-2.25</v>
      </c>
      <c r="P53" s="771">
        <f t="shared" si="4"/>
        <v>0</v>
      </c>
      <c r="Q53" s="771">
        <f t="shared" si="4"/>
        <v>-239.25</v>
      </c>
      <c r="R53" s="771">
        <f t="shared" si="4"/>
        <v>0</v>
      </c>
      <c r="S53" s="771">
        <f t="shared" si="4"/>
        <v>-1243</v>
      </c>
    </row>
    <row r="54" spans="2:20" ht="12.75" customHeight="1" x14ac:dyDescent="0.2">
      <c r="B54" s="747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</row>
    <row r="55" spans="2:20" ht="12.75" customHeight="1" x14ac:dyDescent="0.2">
      <c r="B55" s="747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</row>
    <row r="56" spans="2:20" ht="13.5" customHeight="1" thickBot="1" x14ac:dyDescent="0.25">
      <c r="B56" s="748"/>
      <c r="C56" s="773"/>
      <c r="D56" s="773"/>
      <c r="E56" s="773"/>
      <c r="F56" s="773"/>
      <c r="G56" s="773"/>
      <c r="H56" s="773"/>
      <c r="I56" s="773"/>
      <c r="J56" s="773"/>
      <c r="K56" s="773"/>
      <c r="L56" s="773"/>
      <c r="M56" s="773"/>
      <c r="N56" s="773"/>
      <c r="O56" s="773"/>
      <c r="P56" s="773"/>
      <c r="Q56" s="773"/>
      <c r="R56" s="773"/>
      <c r="S56" s="773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75" t="s">
        <v>85</v>
      </c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7" t="s">
        <v>66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6" t="s">
        <v>30</v>
      </c>
      <c r="S1" s="776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45" t="s">
        <v>236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21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48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49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49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49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49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0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51" t="s">
        <v>108</v>
      </c>
      <c r="C52" s="654">
        <f t="shared" ref="C52:S52" si="5">+C32-C50</f>
        <v>52.25</v>
      </c>
      <c r="D52" s="654">
        <f t="shared" si="5"/>
        <v>-182.25</v>
      </c>
      <c r="E52" s="654">
        <f t="shared" si="5"/>
        <v>-118.75</v>
      </c>
      <c r="F52" s="654">
        <f t="shared" si="5"/>
        <v>-88.75</v>
      </c>
      <c r="G52" s="654">
        <f t="shared" si="5"/>
        <v>-121.75</v>
      </c>
      <c r="H52" s="654">
        <f t="shared" si="5"/>
        <v>-80</v>
      </c>
      <c r="I52" s="654">
        <f t="shared" si="5"/>
        <v>-108.75</v>
      </c>
      <c r="J52" s="654">
        <f t="shared" si="5"/>
        <v>-118.75</v>
      </c>
      <c r="K52" s="654">
        <f t="shared" si="5"/>
        <v>-66.25</v>
      </c>
      <c r="L52" s="654">
        <f t="shared" si="5"/>
        <v>-118.75</v>
      </c>
      <c r="M52" s="654">
        <f t="shared" si="5"/>
        <v>133.5</v>
      </c>
      <c r="N52" s="654">
        <f t="shared" si="5"/>
        <v>-94.75</v>
      </c>
      <c r="O52" s="654">
        <f>+O32-O50</f>
        <v>46.25</v>
      </c>
      <c r="P52" s="654">
        <f t="shared" si="5"/>
        <v>-125</v>
      </c>
      <c r="Q52" s="654">
        <f t="shared" si="5"/>
        <v>158.25</v>
      </c>
      <c r="R52" s="654">
        <f t="shared" si="5"/>
        <v>-88.75</v>
      </c>
      <c r="S52" s="654">
        <f t="shared" si="5"/>
        <v>-922.25</v>
      </c>
    </row>
    <row r="53" spans="2:20" ht="12.75" customHeight="1" x14ac:dyDescent="0.2">
      <c r="B53" s="652"/>
      <c r="C53" s="655"/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655"/>
      <c r="R53" s="655"/>
      <c r="S53" s="655"/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3.5" customHeight="1" thickBot="1" x14ac:dyDescent="0.25">
      <c r="B55" s="653"/>
      <c r="C55" s="656"/>
      <c r="D55" s="656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Q52:Q55"/>
    <mergeCell ref="G52:G55"/>
    <mergeCell ref="M52:M55"/>
    <mergeCell ref="N52:N55"/>
    <mergeCell ref="O52:O55"/>
    <mergeCell ref="P52:P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45" t="s">
        <v>243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45" t="s">
        <v>228</v>
      </c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6"/>
      <c r="S1" s="646"/>
    </row>
    <row r="2" spans="1:19" ht="15.75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  <c r="S2" s="647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48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49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49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49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0"/>
    </row>
    <row r="11" spans="1:19" s="387" customFormat="1" ht="12.75" customHeight="1" x14ac:dyDescent="0.2">
      <c r="B11" s="670" t="s">
        <v>229</v>
      </c>
      <c r="C11" s="672">
        <f>-'2022'!C76</f>
        <v>-47.75</v>
      </c>
      <c r="D11" s="665">
        <f>-'2022'!D76</f>
        <v>7.5</v>
      </c>
      <c r="E11" s="666">
        <f>-'2022'!O76</f>
        <v>0</v>
      </c>
      <c r="F11" s="665">
        <f>-'2022'!L76</f>
        <v>108.75</v>
      </c>
      <c r="G11" s="674">
        <f>-'2022'!R76</f>
        <v>0</v>
      </c>
      <c r="H11" s="676">
        <f>-'2022'!P76</f>
        <v>-72.75</v>
      </c>
      <c r="I11" s="676">
        <f>-'2022'!F76</f>
        <v>-311</v>
      </c>
      <c r="J11" s="674">
        <f>-'2022'!H76</f>
        <v>-58</v>
      </c>
      <c r="K11" s="668">
        <f>-'2022'!G76</f>
        <v>-75.75</v>
      </c>
      <c r="L11" s="666">
        <f>-'2022'!J76</f>
        <v>-299.75</v>
      </c>
      <c r="M11" s="665">
        <f>-'2022'!K76</f>
        <v>127.5</v>
      </c>
      <c r="N11" s="665">
        <f>-'2022'!M76</f>
        <v>80</v>
      </c>
      <c r="O11" s="666">
        <f>-'2022'!I76</f>
        <v>0</v>
      </c>
      <c r="P11" s="666">
        <f>-'2022'!N76</f>
        <v>-82.5</v>
      </c>
      <c r="Q11" s="668">
        <f>-'2022'!E76</f>
        <v>0</v>
      </c>
      <c r="R11" s="663">
        <f>-'2022'!Q76</f>
        <v>34.75</v>
      </c>
      <c r="S11" s="665">
        <f>SUM(C11:R12)</f>
        <v>-589</v>
      </c>
    </row>
    <row r="12" spans="1:19" s="387" customFormat="1" ht="13.5" customHeight="1" thickBot="1" x14ac:dyDescent="0.25">
      <c r="B12" s="671"/>
      <c r="C12" s="673"/>
      <c r="D12" s="664"/>
      <c r="E12" s="667"/>
      <c r="F12" s="664"/>
      <c r="G12" s="675"/>
      <c r="H12" s="667"/>
      <c r="I12" s="667"/>
      <c r="J12" s="675"/>
      <c r="K12" s="669"/>
      <c r="L12" s="667"/>
      <c r="M12" s="664"/>
      <c r="N12" s="664"/>
      <c r="O12" s="667"/>
      <c r="P12" s="667"/>
      <c r="Q12" s="669"/>
      <c r="R12" s="664"/>
      <c r="S12" s="664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61</v>
      </c>
      <c r="D53" s="654">
        <f t="shared" si="5"/>
        <v>96.25</v>
      </c>
      <c r="E53" s="654">
        <f t="shared" si="5"/>
        <v>108.75</v>
      </c>
      <c r="F53" s="654">
        <f t="shared" si="5"/>
        <v>127.5</v>
      </c>
      <c r="G53" s="654">
        <f t="shared" si="5"/>
        <v>68.75</v>
      </c>
      <c r="H53" s="654">
        <f t="shared" si="5"/>
        <v>26</v>
      </c>
      <c r="I53" s="654">
        <f t="shared" si="5"/>
        <v>-212.25</v>
      </c>
      <c r="J53" s="654">
        <f t="shared" si="5"/>
        <v>40.75</v>
      </c>
      <c r="K53" s="654">
        <f t="shared" si="5"/>
        <v>43</v>
      </c>
      <c r="L53" s="654">
        <f t="shared" si="5"/>
        <v>-151</v>
      </c>
      <c r="M53" s="654">
        <f t="shared" si="5"/>
        <v>236.25</v>
      </c>
      <c r="N53" s="654">
        <f t="shared" si="5"/>
        <v>118.75</v>
      </c>
      <c r="O53" s="654">
        <f>+O33-O51</f>
        <v>98.75</v>
      </c>
      <c r="P53" s="654">
        <f t="shared" si="5"/>
        <v>6.25</v>
      </c>
      <c r="Q53" s="654">
        <f t="shared" si="5"/>
        <v>38.75</v>
      </c>
      <c r="R53" s="654">
        <f t="shared" si="5"/>
        <v>63.5</v>
      </c>
      <c r="S53" s="654">
        <f t="shared" si="5"/>
        <v>771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45" t="s">
        <v>235</v>
      </c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47" t="s">
        <v>24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7" t="s">
        <v>219</v>
      </c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8"/>
      <c r="S1" s="678"/>
    </row>
    <row r="2" spans="1:19" ht="15.75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48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49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49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49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0"/>
    </row>
    <row r="11" spans="1:19" s="387" customFormat="1" ht="12.75" customHeight="1" x14ac:dyDescent="0.2">
      <c r="B11" s="670" t="s">
        <v>220</v>
      </c>
      <c r="C11" s="672">
        <f>-'2021'!J76</f>
        <v>-166.5</v>
      </c>
      <c r="D11" s="666">
        <f>-'2021'!Q76</f>
        <v>0</v>
      </c>
      <c r="E11" s="666">
        <f>-'2021'!K76</f>
        <v>0</v>
      </c>
      <c r="F11" s="666">
        <f>-'2021'!E76</f>
        <v>-189.75</v>
      </c>
      <c r="G11" s="674">
        <f>-'2021'!H76</f>
        <v>-214.5</v>
      </c>
      <c r="H11" s="676">
        <f>-'2021'!O76</f>
        <v>-51.75</v>
      </c>
      <c r="I11" s="676">
        <f>-'2021'!F76</f>
        <v>0</v>
      </c>
      <c r="J11" s="674">
        <f>-'2021'!N76</f>
        <v>-428.5</v>
      </c>
      <c r="K11" s="665">
        <f>-'2021'!I76</f>
        <v>28.75</v>
      </c>
      <c r="L11" s="666">
        <f>-'2021'!P76</f>
        <v>0</v>
      </c>
      <c r="M11" s="665">
        <f>-'2021'!G76</f>
        <v>108.75</v>
      </c>
      <c r="N11" s="666">
        <f>-'2021'!R76</f>
        <v>0</v>
      </c>
      <c r="O11" s="666">
        <f>-'2021'!L76</f>
        <v>0</v>
      </c>
      <c r="P11" s="666">
        <f>-'2021'!C76</f>
        <v>-51.5</v>
      </c>
      <c r="Q11" s="665">
        <f>-'2021'!M76</f>
        <v>261</v>
      </c>
      <c r="R11" s="676">
        <f>-'2021'!D76</f>
        <v>0</v>
      </c>
      <c r="S11" s="680">
        <f>SUM(C11:R12)</f>
        <v>-704</v>
      </c>
    </row>
    <row r="12" spans="1:19" s="387" customFormat="1" ht="13.5" customHeight="1" thickBot="1" x14ac:dyDescent="0.25">
      <c r="B12" s="671"/>
      <c r="C12" s="673"/>
      <c r="D12" s="667"/>
      <c r="E12" s="667"/>
      <c r="F12" s="667"/>
      <c r="G12" s="675"/>
      <c r="H12" s="667"/>
      <c r="I12" s="667"/>
      <c r="J12" s="675"/>
      <c r="K12" s="664"/>
      <c r="L12" s="667"/>
      <c r="M12" s="664"/>
      <c r="N12" s="667"/>
      <c r="O12" s="667"/>
      <c r="P12" s="667"/>
      <c r="Q12" s="664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5">+C33-C51</f>
        <v>-47.75</v>
      </c>
      <c r="D53" s="654">
        <f t="shared" si="5"/>
        <v>118.75</v>
      </c>
      <c r="E53" s="654">
        <f t="shared" si="5"/>
        <v>88.75</v>
      </c>
      <c r="F53" s="654">
        <f t="shared" si="5"/>
        <v>-101</v>
      </c>
      <c r="G53" s="654">
        <f t="shared" si="5"/>
        <v>-75.75</v>
      </c>
      <c r="H53" s="654">
        <f t="shared" si="5"/>
        <v>7</v>
      </c>
      <c r="I53" s="654">
        <f t="shared" si="5"/>
        <v>88.75</v>
      </c>
      <c r="J53" s="654">
        <f t="shared" si="5"/>
        <v>-299.75</v>
      </c>
      <c r="K53" s="654">
        <f t="shared" si="5"/>
        <v>127.5</v>
      </c>
      <c r="L53" s="654">
        <f t="shared" si="5"/>
        <v>108.75</v>
      </c>
      <c r="M53" s="654">
        <f t="shared" si="5"/>
        <v>80</v>
      </c>
      <c r="N53" s="654">
        <f t="shared" si="5"/>
        <v>88.75</v>
      </c>
      <c r="O53" s="654">
        <f>+O33-O51</f>
        <v>0</v>
      </c>
      <c r="P53" s="654">
        <f t="shared" si="5"/>
        <v>37.25</v>
      </c>
      <c r="Q53" s="654">
        <f t="shared" si="5"/>
        <v>349.75</v>
      </c>
      <c r="R53" s="654">
        <f t="shared" si="5"/>
        <v>98.75</v>
      </c>
      <c r="S53" s="654">
        <f t="shared" si="5"/>
        <v>669.75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225</v>
      </c>
      <c r="C73" s="659">
        <f t="shared" ref="C73:K73" si="8">+C68-C53-C70+C71</f>
        <v>47.75</v>
      </c>
      <c r="D73" s="682">
        <f t="shared" si="8"/>
        <v>-7.5</v>
      </c>
      <c r="E73" s="659">
        <f t="shared" si="8"/>
        <v>0</v>
      </c>
      <c r="F73" s="659">
        <f t="shared" si="8"/>
        <v>311</v>
      </c>
      <c r="G73" s="659">
        <f t="shared" si="8"/>
        <v>75.75</v>
      </c>
      <c r="H73" s="659">
        <f t="shared" si="8"/>
        <v>58</v>
      </c>
      <c r="I73" s="659">
        <f t="shared" si="8"/>
        <v>0</v>
      </c>
      <c r="J73" s="659">
        <f t="shared" si="8"/>
        <v>299.75</v>
      </c>
      <c r="K73" s="682">
        <f t="shared" si="8"/>
        <v>-127.5</v>
      </c>
      <c r="L73" s="682">
        <f>+L68-L53-L70+L71</f>
        <v>-108.75</v>
      </c>
      <c r="M73" s="682">
        <f t="shared" ref="M73:Q73" si="9">+M68-M53-M70+M71</f>
        <v>-80</v>
      </c>
      <c r="N73" s="659">
        <f>+N68-N53-N70+N71</f>
        <v>82.5</v>
      </c>
      <c r="O73" s="659">
        <f t="shared" si="9"/>
        <v>0</v>
      </c>
      <c r="P73" s="659">
        <f t="shared" si="9"/>
        <v>72.75</v>
      </c>
      <c r="Q73" s="682">
        <f t="shared" si="9"/>
        <v>-34.75</v>
      </c>
      <c r="R73" s="659">
        <f>+R68-R53-R70+R71</f>
        <v>0</v>
      </c>
      <c r="S73" s="659">
        <f>+S68-S53-S70+S71</f>
        <v>589</v>
      </c>
    </row>
    <row r="74" spans="2:19" s="1" customFormat="1" ht="13.5" customHeight="1" thickBot="1" x14ac:dyDescent="0.25">
      <c r="B74" s="658"/>
      <c r="C74" s="660"/>
      <c r="D74" s="683"/>
      <c r="E74" s="660"/>
      <c r="F74" s="660"/>
      <c r="G74" s="660"/>
      <c r="H74" s="660"/>
      <c r="I74" s="660"/>
      <c r="J74" s="660"/>
      <c r="K74" s="683"/>
      <c r="L74" s="683"/>
      <c r="M74" s="683"/>
      <c r="N74" s="660"/>
      <c r="O74" s="660"/>
      <c r="P74" s="660"/>
      <c r="Q74" s="683"/>
      <c r="R74" s="660"/>
      <c r="S74" s="660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7" t="s">
        <v>219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79" t="s">
        <v>24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6" t="s">
        <v>207</v>
      </c>
      <c r="D1" s="686"/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78"/>
      <c r="S1" s="678"/>
    </row>
    <row r="2" spans="1:19" ht="15" x14ac:dyDescent="0.2">
      <c r="A2" s="687" t="s">
        <v>24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  <c r="S2" s="687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48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49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49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49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49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9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0"/>
    </row>
    <row r="11" spans="1:19" s="387" customFormat="1" ht="12.75" customHeight="1" x14ac:dyDescent="0.2">
      <c r="B11" s="670" t="s">
        <v>209</v>
      </c>
      <c r="C11" s="688">
        <f>-'2020'!P74</f>
        <v>143.75</v>
      </c>
      <c r="D11" s="666">
        <v>0</v>
      </c>
      <c r="E11" s="666">
        <f>-'2020'!I74</f>
        <v>-288.5</v>
      </c>
      <c r="F11" s="666">
        <v>0</v>
      </c>
      <c r="G11" s="666">
        <v>0</v>
      </c>
      <c r="H11" s="676">
        <f>-'2020'!C74</f>
        <v>-126.25</v>
      </c>
      <c r="I11" s="676">
        <v>0</v>
      </c>
      <c r="J11" s="674">
        <f>-'2020'!O74</f>
        <v>-285.25</v>
      </c>
      <c r="K11" s="666">
        <v>0</v>
      </c>
      <c r="L11" s="666">
        <v>0</v>
      </c>
      <c r="M11" s="684">
        <f>-'2020'!F74</f>
        <v>172.25</v>
      </c>
      <c r="N11" s="666">
        <f>-'2020'!M74</f>
        <v>-173.75</v>
      </c>
      <c r="O11" s="684">
        <f>-'2020'!N74</f>
        <v>68.5</v>
      </c>
      <c r="P11" s="684">
        <f>-'2020'!E74</f>
        <v>37.25</v>
      </c>
      <c r="Q11" s="666">
        <v>0</v>
      </c>
      <c r="R11" s="676">
        <v>0</v>
      </c>
      <c r="S11" s="680">
        <f>SUM(C11:R12)</f>
        <v>-452</v>
      </c>
    </row>
    <row r="12" spans="1:19" s="387" customFormat="1" ht="13.5" customHeight="1" thickBot="1" x14ac:dyDescent="0.25">
      <c r="B12" s="671"/>
      <c r="C12" s="689"/>
      <c r="D12" s="667"/>
      <c r="E12" s="667"/>
      <c r="F12" s="667"/>
      <c r="G12" s="667"/>
      <c r="H12" s="667"/>
      <c r="I12" s="667"/>
      <c r="J12" s="675"/>
      <c r="K12" s="667"/>
      <c r="L12" s="667"/>
      <c r="M12" s="685"/>
      <c r="N12" s="667"/>
      <c r="O12" s="685"/>
      <c r="P12" s="685"/>
      <c r="Q12" s="667"/>
      <c r="R12" s="667"/>
      <c r="S12" s="681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51" t="s">
        <v>108</v>
      </c>
      <c r="C53" s="654">
        <f t="shared" ref="C53:S53" si="6">+C33-C51</f>
        <v>57.5</v>
      </c>
      <c r="D53" s="654">
        <f t="shared" si="6"/>
        <v>68.75</v>
      </c>
      <c r="E53" s="654">
        <f t="shared" si="6"/>
        <v>-189.75</v>
      </c>
      <c r="F53" s="654">
        <f t="shared" si="6"/>
        <v>68.75</v>
      </c>
      <c r="G53" s="654">
        <f t="shared" si="6"/>
        <v>108.75</v>
      </c>
      <c r="H53" s="654">
        <f t="shared" si="6"/>
        <v>-37.5</v>
      </c>
      <c r="I53" s="654">
        <f t="shared" si="6"/>
        <v>28.75</v>
      </c>
      <c r="J53" s="654">
        <f t="shared" si="6"/>
        <v>-166.5</v>
      </c>
      <c r="K53" s="654">
        <f t="shared" si="6"/>
        <v>108.75</v>
      </c>
      <c r="L53" s="654">
        <f t="shared" si="6"/>
        <v>108.75</v>
      </c>
      <c r="M53" s="654">
        <f t="shared" si="6"/>
        <v>261</v>
      </c>
      <c r="N53" s="654">
        <f t="shared" si="6"/>
        <v>-115</v>
      </c>
      <c r="O53" s="654">
        <f>+O33-O51</f>
        <v>157.25</v>
      </c>
      <c r="P53" s="654">
        <f t="shared" si="6"/>
        <v>0</v>
      </c>
      <c r="Q53" s="654">
        <f t="shared" si="6"/>
        <v>128.75</v>
      </c>
      <c r="R53" s="654">
        <f t="shared" si="6"/>
        <v>118.75</v>
      </c>
      <c r="S53" s="654">
        <f t="shared" si="6"/>
        <v>707</v>
      </c>
    </row>
    <row r="54" spans="2:20" ht="12.75" customHeight="1" x14ac:dyDescent="0.2">
      <c r="B54" s="652"/>
      <c r="C54" s="655"/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655"/>
      <c r="R54" s="655"/>
      <c r="S54" s="655"/>
    </row>
    <row r="55" spans="2:20" ht="12.75" customHeight="1" x14ac:dyDescent="0.2">
      <c r="B55" s="652"/>
      <c r="C55" s="655"/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655"/>
      <c r="R55" s="655"/>
      <c r="S55" s="655"/>
    </row>
    <row r="56" spans="2:20" ht="13.5" customHeight="1" thickBot="1" x14ac:dyDescent="0.25">
      <c r="B56" s="653"/>
      <c r="C56" s="656"/>
      <c r="D56" s="656"/>
      <c r="E56" s="656"/>
      <c r="F56" s="656"/>
      <c r="G56" s="656"/>
      <c r="H56" s="656"/>
      <c r="I56" s="656"/>
      <c r="J56" s="656"/>
      <c r="K56" s="656"/>
      <c r="L56" s="656"/>
      <c r="M56" s="656"/>
      <c r="N56" s="656"/>
      <c r="O56" s="656"/>
      <c r="P56" s="656"/>
      <c r="Q56" s="656"/>
      <c r="R56" s="656"/>
      <c r="S56" s="656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7" t="s">
        <v>218</v>
      </c>
      <c r="C73" s="659">
        <f t="shared" ref="C73:K73" si="9">+C68-C53-C70+C71</f>
        <v>51.5</v>
      </c>
      <c r="D73" s="659">
        <f t="shared" si="9"/>
        <v>0</v>
      </c>
      <c r="E73" s="659">
        <f t="shared" si="9"/>
        <v>189.75</v>
      </c>
      <c r="F73" s="659">
        <f t="shared" si="9"/>
        <v>0</v>
      </c>
      <c r="G73" s="682">
        <f t="shared" si="9"/>
        <v>-108.75</v>
      </c>
      <c r="H73" s="659">
        <f t="shared" si="9"/>
        <v>214.5</v>
      </c>
      <c r="I73" s="682">
        <f t="shared" si="9"/>
        <v>-28.75</v>
      </c>
      <c r="J73" s="659">
        <f t="shared" si="9"/>
        <v>166.5</v>
      </c>
      <c r="K73" s="659">
        <f t="shared" si="9"/>
        <v>0</v>
      </c>
      <c r="L73" s="659">
        <f>+L68-L53-L70+L71</f>
        <v>0</v>
      </c>
      <c r="M73" s="682">
        <f t="shared" ref="M73:R73" si="10">+M68-M53-M70+M71</f>
        <v>-261</v>
      </c>
      <c r="N73" s="659">
        <f t="shared" si="10"/>
        <v>428.5</v>
      </c>
      <c r="O73" s="659">
        <f t="shared" si="10"/>
        <v>51.75</v>
      </c>
      <c r="P73" s="659">
        <f t="shared" si="10"/>
        <v>0</v>
      </c>
      <c r="Q73" s="659">
        <f t="shared" si="10"/>
        <v>0</v>
      </c>
      <c r="R73" s="659">
        <f t="shared" si="10"/>
        <v>0</v>
      </c>
      <c r="S73" s="659">
        <f>SUM(C73:R74)</f>
        <v>704</v>
      </c>
    </row>
    <row r="74" spans="2:19" s="1" customFormat="1" ht="13.5" customHeight="1" thickBot="1" x14ac:dyDescent="0.25">
      <c r="B74" s="658"/>
      <c r="C74" s="660"/>
      <c r="D74" s="660"/>
      <c r="E74" s="660"/>
      <c r="F74" s="660"/>
      <c r="G74" s="683"/>
      <c r="H74" s="660"/>
      <c r="I74" s="683"/>
      <c r="J74" s="660"/>
      <c r="K74" s="660"/>
      <c r="L74" s="660"/>
      <c r="M74" s="683"/>
      <c r="N74" s="660"/>
      <c r="O74" s="660"/>
      <c r="P74" s="660"/>
      <c r="Q74" s="660"/>
      <c r="R74" s="660"/>
      <c r="S74" s="660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2025-10-14T10:23:43Z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