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threadedComments/threadedComment2.xml" ContentType="application/vnd.ms-excel.threaded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8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9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0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11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12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omments13.xml" ContentType="application/vnd.openxmlformats-officedocument.spreadsheetml.comment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/>
  <mc:AlternateContent xmlns:mc="http://schemas.openxmlformats.org/markup-compatibility/2006">
    <mc:Choice Requires="x15">
      <x15ac:absPath xmlns:x15ac="http://schemas.microsoft.com/office/spreadsheetml/2010/11/ac" url="C:\Users\jcondino\Dropbox\FOOTBALL\FOOTBALL\2025\"/>
    </mc:Choice>
  </mc:AlternateContent>
  <xr:revisionPtr revIDLastSave="0" documentId="8_{D142AC97-635A-4168-B4F3-6E2FAB7BF5F4}" xr6:coauthVersionLast="47" xr6:coauthVersionMax="47" xr10:uidLastSave="{00000000-0000-0000-0000-000000000000}"/>
  <bookViews>
    <workbookView xWindow="29850" yWindow="1845" windowWidth="28800" windowHeight="11400" xr2:uid="{00000000-000D-0000-FFFF-FFFF00000000}"/>
  </bookViews>
  <sheets>
    <sheet name="2025" sheetId="30" r:id="rId1"/>
    <sheet name="2025 SCORES" sheetId="29" r:id="rId2"/>
    <sheet name="2024" sheetId="28" r:id="rId3"/>
    <sheet name="2024 SCORES" sheetId="27" r:id="rId4"/>
    <sheet name="2023" sheetId="25" r:id="rId5"/>
    <sheet name="2023 SCORES" sheetId="26" r:id="rId6"/>
    <sheet name="2022" sheetId="24" r:id="rId7"/>
    <sheet name="2022 Scores" sheetId="23" r:id="rId8"/>
    <sheet name="2021" sheetId="21" r:id="rId9"/>
    <sheet name="2021 Scores" sheetId="22" r:id="rId10"/>
    <sheet name="2020" sheetId="19" r:id="rId11"/>
    <sheet name="2020 SCORES" sheetId="20" r:id="rId12"/>
    <sheet name="2019" sheetId="17" r:id="rId13"/>
    <sheet name="2019 SCORES" sheetId="18" r:id="rId14"/>
    <sheet name="2018" sheetId="16" r:id="rId15"/>
    <sheet name="2018 SCORES" sheetId="15" r:id="rId16"/>
    <sheet name="2017" sheetId="13" r:id="rId17"/>
    <sheet name="2017 SCORES" sheetId="14" r:id="rId18"/>
    <sheet name="2016" sheetId="12" r:id="rId19"/>
    <sheet name="2016 SCORES" sheetId="11" r:id="rId20"/>
    <sheet name="2015" sheetId="10" r:id="rId21"/>
    <sheet name="2015 SCORES" sheetId="9" r:id="rId22"/>
    <sheet name="2014" sheetId="8" r:id="rId23"/>
    <sheet name="2014SCORES" sheetId="7" r:id="rId24"/>
    <sheet name="2013" sheetId="5" r:id="rId25"/>
    <sheet name="2013SCORES" sheetId="6" r:id="rId26"/>
    <sheet name="2012" sheetId="3" r:id="rId27"/>
    <sheet name="2012SCORES" sheetId="4" r:id="rId28"/>
    <sheet name="2011" sheetId="2" r:id="rId29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27" i="29" l="1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F69" i="28"/>
  <c r="S70" i="30"/>
  <c r="S69" i="30"/>
  <c r="R67" i="30"/>
  <c r="Q67" i="30"/>
  <c r="O67" i="30"/>
  <c r="M67" i="30"/>
  <c r="L67" i="30"/>
  <c r="K67" i="30"/>
  <c r="J67" i="30"/>
  <c r="G67" i="30"/>
  <c r="E67" i="30"/>
  <c r="D67" i="30"/>
  <c r="C67" i="30"/>
  <c r="S66" i="30"/>
  <c r="S65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S49" i="30"/>
  <c r="S48" i="30"/>
  <c r="S47" i="30"/>
  <c r="S46" i="30"/>
  <c r="S45" i="30"/>
  <c r="S44" i="30"/>
  <c r="S43" i="30"/>
  <c r="S42" i="30"/>
  <c r="S41" i="30"/>
  <c r="S40" i="30"/>
  <c r="S39" i="30"/>
  <c r="S38" i="30"/>
  <c r="S37" i="30"/>
  <c r="S36" i="30"/>
  <c r="S35" i="30"/>
  <c r="S34" i="30"/>
  <c r="R31" i="30"/>
  <c r="Q31" i="30"/>
  <c r="Q32" i="30" s="1"/>
  <c r="Q52" i="30" s="1"/>
  <c r="Q72" i="30" s="1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S30" i="30"/>
  <c r="S29" i="30"/>
  <c r="S28" i="30"/>
  <c r="S27" i="30"/>
  <c r="S26" i="30"/>
  <c r="S25" i="30"/>
  <c r="S24" i="30"/>
  <c r="S23" i="30"/>
  <c r="S22" i="30"/>
  <c r="S21" i="30"/>
  <c r="S20" i="30"/>
  <c r="S19" i="30"/>
  <c r="S18" i="30"/>
  <c r="S17" i="30"/>
  <c r="S16" i="30"/>
  <c r="S15" i="30"/>
  <c r="S14" i="30"/>
  <c r="S13" i="30"/>
  <c r="S12" i="30"/>
  <c r="R67" i="28"/>
  <c r="Q67" i="28"/>
  <c r="O67" i="28"/>
  <c r="M67" i="28"/>
  <c r="L67" i="28"/>
  <c r="K67" i="28"/>
  <c r="J67" i="28"/>
  <c r="G67" i="28"/>
  <c r="E67" i="28"/>
  <c r="D67" i="28"/>
  <c r="C67" i="28"/>
  <c r="N32" i="30" l="1"/>
  <c r="N52" i="30" s="1"/>
  <c r="F32" i="30"/>
  <c r="F52" i="30" s="1"/>
  <c r="I32" i="30"/>
  <c r="I52" i="30" s="1"/>
  <c r="D32" i="30"/>
  <c r="D52" i="30" s="1"/>
  <c r="D72" i="30" s="1"/>
  <c r="L32" i="30"/>
  <c r="L52" i="30" s="1"/>
  <c r="L72" i="30" s="1"/>
  <c r="R32" i="30"/>
  <c r="R52" i="30" s="1"/>
  <c r="R72" i="30" s="1"/>
  <c r="J32" i="30"/>
  <c r="J52" i="30" s="1"/>
  <c r="J72" i="30" s="1"/>
  <c r="K32" i="30"/>
  <c r="K52" i="30" s="1"/>
  <c r="K72" i="30" s="1"/>
  <c r="S31" i="30"/>
  <c r="G32" i="30"/>
  <c r="G52" i="30" s="1"/>
  <c r="G72" i="30" s="1"/>
  <c r="O32" i="30"/>
  <c r="O52" i="30" s="1"/>
  <c r="O72" i="30" s="1"/>
  <c r="S64" i="30"/>
  <c r="H32" i="30"/>
  <c r="H52" i="30" s="1"/>
  <c r="P32" i="30"/>
  <c r="P52" i="30" s="1"/>
  <c r="E32" i="30"/>
  <c r="E52" i="30" s="1"/>
  <c r="E72" i="30" s="1"/>
  <c r="M32" i="30"/>
  <c r="M52" i="30" s="1"/>
  <c r="M72" i="30" s="1"/>
  <c r="S50" i="30"/>
  <c r="N67" i="30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61" i="30" l="1"/>
  <c r="H67" i="30"/>
  <c r="H72" i="30" s="1"/>
  <c r="S62" i="30"/>
  <c r="N72" i="30"/>
  <c r="P67" i="30"/>
  <c r="P72" i="30" s="1"/>
  <c r="S60" i="30"/>
  <c r="S63" i="30"/>
  <c r="I67" i="30"/>
  <c r="I72" i="30" s="1"/>
  <c r="F67" i="30"/>
  <c r="F72" i="30" s="1"/>
  <c r="S59" i="30"/>
  <c r="O26" i="27"/>
  <c r="R26" i="27"/>
  <c r="Q26" i="27"/>
  <c r="P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S70" i="28"/>
  <c r="S69" i="28"/>
  <c r="S66" i="28"/>
  <c r="S65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S48" i="28"/>
  <c r="S47" i="28"/>
  <c r="S46" i="28"/>
  <c r="S45" i="28"/>
  <c r="S44" i="28"/>
  <c r="S43" i="28"/>
  <c r="S42" i="28"/>
  <c r="S41" i="28"/>
  <c r="S40" i="28"/>
  <c r="S39" i="28"/>
  <c r="S38" i="28"/>
  <c r="S37" i="28"/>
  <c r="S36" i="28"/>
  <c r="S35" i="28"/>
  <c r="S34" i="28"/>
  <c r="R31" i="28"/>
  <c r="R32" i="28" s="1"/>
  <c r="Q31" i="28"/>
  <c r="Q32" i="28" s="1"/>
  <c r="P31" i="28"/>
  <c r="P32" i="28" s="1"/>
  <c r="O31" i="28"/>
  <c r="N31" i="28"/>
  <c r="N32" i="28" s="1"/>
  <c r="M31" i="28"/>
  <c r="M32" i="28" s="1"/>
  <c r="L31" i="28"/>
  <c r="L32" i="28" s="1"/>
  <c r="K31" i="28"/>
  <c r="K32" i="28" s="1"/>
  <c r="J31" i="28"/>
  <c r="J32" i="28" s="1"/>
  <c r="I31" i="28"/>
  <c r="I32" i="28" s="1"/>
  <c r="H31" i="28"/>
  <c r="H32" i="28" s="1"/>
  <c r="G31" i="28"/>
  <c r="G32" i="28" s="1"/>
  <c r="F31" i="28"/>
  <c r="E31" i="28"/>
  <c r="E32" i="28" s="1"/>
  <c r="D31" i="28"/>
  <c r="D32" i="28" s="1"/>
  <c r="C31" i="28"/>
  <c r="S30" i="28"/>
  <c r="S29" i="28"/>
  <c r="S28" i="28"/>
  <c r="S27" i="28"/>
  <c r="S26" i="28"/>
  <c r="S25" i="28"/>
  <c r="S24" i="28"/>
  <c r="S23" i="28"/>
  <c r="S22" i="28"/>
  <c r="S21" i="28"/>
  <c r="S20" i="28"/>
  <c r="S19" i="28"/>
  <c r="S18" i="28"/>
  <c r="S17" i="28"/>
  <c r="S16" i="28"/>
  <c r="S15" i="28"/>
  <c r="S14" i="28"/>
  <c r="S13" i="28"/>
  <c r="S12" i="28"/>
  <c r="S67" i="25"/>
  <c r="G64" i="25"/>
  <c r="S64" i="25" s="1"/>
  <c r="Q65" i="25"/>
  <c r="G62" i="25"/>
  <c r="Q61" i="25"/>
  <c r="D60" i="25"/>
  <c r="S60" i="25" s="1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R26" i="26"/>
  <c r="Q26" i="26"/>
  <c r="P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D11" i="25"/>
  <c r="S11" i="25" s="1"/>
  <c r="R11" i="25"/>
  <c r="Q11" i="25"/>
  <c r="P11" i="25"/>
  <c r="P32" i="25"/>
  <c r="P33" i="25" s="1"/>
  <c r="O11" i="25"/>
  <c r="N11" i="25"/>
  <c r="M11" i="25"/>
  <c r="M32" i="25"/>
  <c r="M33" i="25" s="1"/>
  <c r="M53" i="25" s="1"/>
  <c r="L11" i="25"/>
  <c r="K11" i="25"/>
  <c r="K32" i="25"/>
  <c r="K33" i="25" s="1"/>
  <c r="J11" i="25"/>
  <c r="I11" i="25"/>
  <c r="H11" i="25"/>
  <c r="G11" i="25"/>
  <c r="F11" i="25"/>
  <c r="F32" i="25"/>
  <c r="F33" i="25" s="1"/>
  <c r="F53" i="25" s="1"/>
  <c r="E11" i="25"/>
  <c r="C11" i="25"/>
  <c r="N32" i="25"/>
  <c r="N33" i="25" s="1"/>
  <c r="S76" i="24"/>
  <c r="R76" i="24"/>
  <c r="Q76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S71" i="25"/>
  <c r="S70" i="25"/>
  <c r="R68" i="25"/>
  <c r="P68" i="25"/>
  <c r="O68" i="25"/>
  <c r="N68" i="25"/>
  <c r="M68" i="25"/>
  <c r="L68" i="25"/>
  <c r="K68" i="25"/>
  <c r="J68" i="25"/>
  <c r="I68" i="25"/>
  <c r="H68" i="25"/>
  <c r="F68" i="25"/>
  <c r="E68" i="25"/>
  <c r="C68" i="25"/>
  <c r="S63" i="25"/>
  <c r="S62" i="25"/>
  <c r="S6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S49" i="25"/>
  <c r="S48" i="25"/>
  <c r="S47" i="25"/>
  <c r="S46" i="25"/>
  <c r="S45" i="25"/>
  <c r="S44" i="25"/>
  <c r="S43" i="25"/>
  <c r="S42" i="25"/>
  <c r="S41" i="25"/>
  <c r="S40" i="25"/>
  <c r="S39" i="25"/>
  <c r="S38" i="25"/>
  <c r="S37" i="25"/>
  <c r="S36" i="25"/>
  <c r="S35" i="25"/>
  <c r="R32" i="25"/>
  <c r="Q32" i="25"/>
  <c r="Q33" i="25" s="1"/>
  <c r="Q53" i="25" s="1"/>
  <c r="O32" i="25"/>
  <c r="L32" i="25"/>
  <c r="L33" i="25" s="1"/>
  <c r="L53" i="25" s="1"/>
  <c r="L73" i="25" s="1"/>
  <c r="C11" i="28" s="1" a="1"/>
  <c r="C11" i="28" s="1"/>
  <c r="J32" i="25"/>
  <c r="I32" i="25"/>
  <c r="H32" i="25"/>
  <c r="H33" i="25" s="1"/>
  <c r="G32" i="25"/>
  <c r="G33" i="25" s="1"/>
  <c r="E32" i="25"/>
  <c r="E33" i="25" s="1"/>
  <c r="E53" i="25" s="1"/>
  <c r="D32" i="25"/>
  <c r="C32" i="25"/>
  <c r="C33" i="25" s="1"/>
  <c r="S31" i="25"/>
  <c r="S30" i="25"/>
  <c r="S29" i="25"/>
  <c r="S28" i="25"/>
  <c r="S27" i="25"/>
  <c r="S26" i="25"/>
  <c r="S25" i="25"/>
  <c r="S24" i="25"/>
  <c r="S23" i="25"/>
  <c r="S22" i="25"/>
  <c r="S21" i="25"/>
  <c r="S20" i="25"/>
  <c r="S19" i="25"/>
  <c r="S18" i="25"/>
  <c r="S17" i="25"/>
  <c r="S16" i="25"/>
  <c r="S15" i="25"/>
  <c r="S14" i="25"/>
  <c r="S13" i="25"/>
  <c r="N73" i="24"/>
  <c r="S73" i="24"/>
  <c r="R73" i="24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R76" i="21"/>
  <c r="Q76" i="21"/>
  <c r="P76" i="21"/>
  <c r="O76" i="21"/>
  <c r="N76" i="21"/>
  <c r="M76" i="21"/>
  <c r="L76" i="21"/>
  <c r="K76" i="21"/>
  <c r="J76" i="21"/>
  <c r="I76" i="21"/>
  <c r="H76" i="21"/>
  <c r="G76" i="21"/>
  <c r="E76" i="21"/>
  <c r="C76" i="21"/>
  <c r="S71" i="24"/>
  <c r="S70" i="24"/>
  <c r="R68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S67" i="24"/>
  <c r="S66" i="24"/>
  <c r="S65" i="24"/>
  <c r="S64" i="24"/>
  <c r="S63" i="24"/>
  <c r="S62" i="24"/>
  <c r="S61" i="24"/>
  <c r="S60" i="24"/>
  <c r="R51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S50" i="24"/>
  <c r="S49" i="24"/>
  <c r="S48" i="24"/>
  <c r="S47" i="24"/>
  <c r="S46" i="24"/>
  <c r="S45" i="24"/>
  <c r="S44" i="24"/>
  <c r="S43" i="24"/>
  <c r="S42" i="24"/>
  <c r="S41" i="24"/>
  <c r="S40" i="24"/>
  <c r="S39" i="24"/>
  <c r="S38" i="24"/>
  <c r="S37" i="24"/>
  <c r="S36" i="24"/>
  <c r="S35" i="24"/>
  <c r="R32" i="24"/>
  <c r="Q32" i="24"/>
  <c r="P32" i="24"/>
  <c r="O32" i="24"/>
  <c r="N32" i="24"/>
  <c r="M32" i="24"/>
  <c r="L32" i="24"/>
  <c r="L33" i="24"/>
  <c r="K32" i="24"/>
  <c r="J32" i="24"/>
  <c r="I32" i="24"/>
  <c r="H32" i="24"/>
  <c r="G32" i="24"/>
  <c r="G33" i="24"/>
  <c r="F32" i="24"/>
  <c r="E32" i="24"/>
  <c r="E33" i="24"/>
  <c r="E53" i="24"/>
  <c r="D32" i="24"/>
  <c r="D33" i="24"/>
  <c r="D53" i="24"/>
  <c r="D73" i="24"/>
  <c r="C32" i="24"/>
  <c r="S31" i="24"/>
  <c r="S30" i="24"/>
  <c r="S29" i="24"/>
  <c r="S28" i="24"/>
  <c r="S27" i="24"/>
  <c r="S26" i="24"/>
  <c r="S25" i="24"/>
  <c r="S24" i="24"/>
  <c r="S23" i="24"/>
  <c r="S22" i="24"/>
  <c r="S21" i="24"/>
  <c r="S20" i="24"/>
  <c r="S19" i="24"/>
  <c r="S18" i="24"/>
  <c r="S17" i="24"/>
  <c r="S16" i="24"/>
  <c r="S15" i="24"/>
  <c r="S14" i="24"/>
  <c r="S13" i="24"/>
  <c r="S71" i="21"/>
  <c r="D70" i="21"/>
  <c r="D73" i="21"/>
  <c r="S73" i="21"/>
  <c r="S76" i="21"/>
  <c r="L73" i="21"/>
  <c r="M73" i="21"/>
  <c r="N73" i="21"/>
  <c r="O73" i="21"/>
  <c r="Q73" i="21"/>
  <c r="R73" i="21"/>
  <c r="K73" i="21"/>
  <c r="J73" i="21"/>
  <c r="I73" i="21"/>
  <c r="H73" i="21"/>
  <c r="G73" i="21"/>
  <c r="F73" i="21"/>
  <c r="F76" i="21"/>
  <c r="E73" i="21"/>
  <c r="C73" i="21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R27" i="22"/>
  <c r="O27" i="22"/>
  <c r="N27" i="22"/>
  <c r="M27" i="22"/>
  <c r="J27" i="22"/>
  <c r="G27" i="22"/>
  <c r="F27" i="22"/>
  <c r="C27" i="22"/>
  <c r="Q27" i="22"/>
  <c r="P27" i="22"/>
  <c r="L27" i="22"/>
  <c r="K27" i="22"/>
  <c r="I27" i="22"/>
  <c r="H27" i="22"/>
  <c r="E27" i="22"/>
  <c r="D27" i="22"/>
  <c r="P11" i="21"/>
  <c r="O11" i="21"/>
  <c r="N11" i="21"/>
  <c r="M11" i="21"/>
  <c r="J11" i="21"/>
  <c r="H11" i="21"/>
  <c r="E11" i="21"/>
  <c r="C11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S67" i="21"/>
  <c r="S66" i="21"/>
  <c r="S65" i="21"/>
  <c r="S64" i="21"/>
  <c r="S63" i="21"/>
  <c r="S62" i="21"/>
  <c r="S61" i="21"/>
  <c r="S60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S50" i="21"/>
  <c r="S49" i="21"/>
  <c r="S48" i="21"/>
  <c r="S47" i="21"/>
  <c r="S46" i="21"/>
  <c r="S45" i="21"/>
  <c r="S44" i="21"/>
  <c r="S43" i="21"/>
  <c r="S42" i="21"/>
  <c r="S41" i="21"/>
  <c r="S40" i="21"/>
  <c r="S39" i="21"/>
  <c r="S38" i="21"/>
  <c r="S37" i="21"/>
  <c r="S36" i="21"/>
  <c r="S35" i="21"/>
  <c r="R32" i="21"/>
  <c r="R33" i="21"/>
  <c r="Q32" i="21"/>
  <c r="Q33" i="21"/>
  <c r="P32" i="21"/>
  <c r="O32" i="21"/>
  <c r="N32" i="21"/>
  <c r="M32" i="21"/>
  <c r="L32" i="21"/>
  <c r="L33" i="21"/>
  <c r="K32" i="21"/>
  <c r="K33" i="21"/>
  <c r="J32" i="21"/>
  <c r="I32" i="21"/>
  <c r="I33" i="21"/>
  <c r="H32" i="21"/>
  <c r="G32" i="21"/>
  <c r="G33" i="21"/>
  <c r="G53" i="21"/>
  <c r="F32" i="21"/>
  <c r="F33" i="21"/>
  <c r="E32" i="21"/>
  <c r="D32" i="21"/>
  <c r="D33" i="21"/>
  <c r="C32" i="21"/>
  <c r="C33" i="21"/>
  <c r="S31" i="21"/>
  <c r="S30" i="21"/>
  <c r="S29" i="21"/>
  <c r="S28" i="21"/>
  <c r="S27" i="21"/>
  <c r="S26" i="21"/>
  <c r="S25" i="21"/>
  <c r="S24" i="21"/>
  <c r="S23" i="21"/>
  <c r="S22" i="21"/>
  <c r="S21" i="21"/>
  <c r="S20" i="21"/>
  <c r="S19" i="21"/>
  <c r="S18" i="21"/>
  <c r="S17" i="21"/>
  <c r="S16" i="21"/>
  <c r="S15" i="21"/>
  <c r="S14" i="21"/>
  <c r="S13" i="21"/>
  <c r="H70" i="19"/>
  <c r="Q72" i="19"/>
  <c r="P72" i="19"/>
  <c r="O72" i="19"/>
  <c r="N72" i="19"/>
  <c r="M72" i="19"/>
  <c r="L72" i="19"/>
  <c r="K72" i="19"/>
  <c r="I72" i="19"/>
  <c r="F72" i="19"/>
  <c r="E72" i="19"/>
  <c r="C72" i="19"/>
  <c r="F33" i="24"/>
  <c r="F53" i="24"/>
  <c r="F73" i="24"/>
  <c r="O33" i="24"/>
  <c r="O53" i="24"/>
  <c r="O73" i="24"/>
  <c r="D76" i="21"/>
  <c r="R11" i="24"/>
  <c r="R33" i="24"/>
  <c r="R53" i="24"/>
  <c r="Q33" i="24"/>
  <c r="Q53" i="24"/>
  <c r="Q73" i="24"/>
  <c r="K33" i="24"/>
  <c r="K53" i="24"/>
  <c r="K73" i="24"/>
  <c r="I33" i="24"/>
  <c r="I53" i="24"/>
  <c r="I73" i="24"/>
  <c r="S11" i="24"/>
  <c r="H33" i="24"/>
  <c r="H53" i="24"/>
  <c r="H73" i="24"/>
  <c r="L53" i="24"/>
  <c r="L73" i="24"/>
  <c r="N33" i="24"/>
  <c r="N53" i="24"/>
  <c r="S51" i="24"/>
  <c r="S68" i="24"/>
  <c r="P33" i="24"/>
  <c r="P53" i="24"/>
  <c r="P73" i="24"/>
  <c r="G53" i="24"/>
  <c r="G73" i="24"/>
  <c r="J33" i="24"/>
  <c r="J53" i="24"/>
  <c r="J73" i="24"/>
  <c r="M33" i="24"/>
  <c r="M53" i="24"/>
  <c r="M73" i="24"/>
  <c r="S32" i="24"/>
  <c r="E73" i="24"/>
  <c r="C33" i="24"/>
  <c r="C53" i="24"/>
  <c r="C73" i="24"/>
  <c r="S70" i="21"/>
  <c r="N33" i="21"/>
  <c r="M33" i="21"/>
  <c r="M53" i="21"/>
  <c r="O33" i="21"/>
  <c r="O53" i="21"/>
  <c r="J33" i="21"/>
  <c r="J53" i="21"/>
  <c r="P33" i="21"/>
  <c r="P53" i="21"/>
  <c r="P73" i="21"/>
  <c r="H33" i="21"/>
  <c r="H53" i="21"/>
  <c r="E33" i="21"/>
  <c r="E53" i="21"/>
  <c r="C53" i="21"/>
  <c r="S11" i="21"/>
  <c r="K53" i="21"/>
  <c r="F53" i="21"/>
  <c r="N53" i="21"/>
  <c r="R53" i="21"/>
  <c r="D53" i="21"/>
  <c r="L53" i="21"/>
  <c r="S32" i="21"/>
  <c r="I53" i="21"/>
  <c r="Q53" i="21"/>
  <c r="S51" i="21"/>
  <c r="S68" i="21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S33" i="24"/>
  <c r="S53" i="24"/>
  <c r="S33" i="21"/>
  <c r="S53" i="21"/>
  <c r="P14" i="20"/>
  <c r="H14" i="20"/>
  <c r="D14" i="20"/>
  <c r="I14" i="20"/>
  <c r="C14" i="20"/>
  <c r="E14" i="20"/>
  <c r="G14" i="20"/>
  <c r="K14" i="20"/>
  <c r="L14" i="20"/>
  <c r="Q14" i="20"/>
  <c r="Q11" i="19"/>
  <c r="H11" i="19"/>
  <c r="R11" i="19"/>
  <c r="I11" i="19"/>
  <c r="P11" i="19"/>
  <c r="O11" i="19"/>
  <c r="N11" i="19"/>
  <c r="M11" i="19"/>
  <c r="L11" i="19"/>
  <c r="K11" i="19"/>
  <c r="J11" i="19"/>
  <c r="G11" i="19"/>
  <c r="F11" i="19"/>
  <c r="E11" i="19"/>
  <c r="D11" i="19"/>
  <c r="C11" i="19"/>
  <c r="R82" i="17"/>
  <c r="Q82" i="17"/>
  <c r="P82" i="17"/>
  <c r="O82" i="17"/>
  <c r="N82" i="17"/>
  <c r="M82" i="17"/>
  <c r="L82" i="17"/>
  <c r="K82" i="17"/>
  <c r="J82" i="17"/>
  <c r="I82" i="17"/>
  <c r="H82" i="17"/>
  <c r="G82" i="17"/>
  <c r="F82" i="17"/>
  <c r="E82" i="17"/>
  <c r="D82" i="17"/>
  <c r="C82" i="17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S70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D68" i="19"/>
  <c r="C68" i="19"/>
  <c r="S67" i="19"/>
  <c r="S66" i="19"/>
  <c r="S65" i="19"/>
  <c r="S64" i="19"/>
  <c r="S63" i="19"/>
  <c r="S62" i="19"/>
  <c r="S61" i="19"/>
  <c r="S60" i="19"/>
  <c r="R51" i="19"/>
  <c r="Q51" i="19"/>
  <c r="P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S50" i="19"/>
  <c r="S49" i="19"/>
  <c r="S48" i="19"/>
  <c r="S47" i="19"/>
  <c r="S46" i="19"/>
  <c r="S45" i="19"/>
  <c r="S44" i="19"/>
  <c r="S43" i="19"/>
  <c r="S42" i="19"/>
  <c r="S41" i="19"/>
  <c r="S40" i="19"/>
  <c r="S39" i="19"/>
  <c r="S38" i="19"/>
  <c r="S37" i="19"/>
  <c r="S36" i="19"/>
  <c r="O51" i="19"/>
  <c r="R32" i="19"/>
  <c r="Q32" i="19"/>
  <c r="P32" i="19"/>
  <c r="O32" i="19"/>
  <c r="O33" i="19"/>
  <c r="N32" i="19"/>
  <c r="M32" i="19"/>
  <c r="L32" i="19"/>
  <c r="L33" i="19"/>
  <c r="K32" i="19"/>
  <c r="K33" i="19"/>
  <c r="J32" i="19"/>
  <c r="J33" i="19"/>
  <c r="I32" i="19"/>
  <c r="I33" i="19"/>
  <c r="I53" i="19"/>
  <c r="H32" i="19"/>
  <c r="H33" i="19"/>
  <c r="G32" i="19"/>
  <c r="G33" i="19"/>
  <c r="F32" i="19"/>
  <c r="E32" i="19"/>
  <c r="E33" i="19"/>
  <c r="E53" i="19"/>
  <c r="D32" i="19"/>
  <c r="D33" i="19"/>
  <c r="C32" i="19"/>
  <c r="S31" i="19"/>
  <c r="S30" i="19"/>
  <c r="S29" i="19"/>
  <c r="S28" i="19"/>
  <c r="S27" i="19"/>
  <c r="S26" i="19"/>
  <c r="S25" i="19"/>
  <c r="S24" i="19"/>
  <c r="S23" i="19"/>
  <c r="S22" i="19"/>
  <c r="S21" i="19"/>
  <c r="S20" i="19"/>
  <c r="S19" i="19"/>
  <c r="S18" i="19"/>
  <c r="S17" i="19"/>
  <c r="S16" i="19"/>
  <c r="S15" i="19"/>
  <c r="S14" i="19"/>
  <c r="S13" i="19"/>
  <c r="J53" i="19"/>
  <c r="J72" i="19"/>
  <c r="M33" i="19"/>
  <c r="M53" i="19"/>
  <c r="L53" i="19"/>
  <c r="H53" i="19"/>
  <c r="H72" i="19"/>
  <c r="D53" i="19"/>
  <c r="D72" i="19"/>
  <c r="R33" i="19"/>
  <c r="R53" i="19"/>
  <c r="R72" i="19"/>
  <c r="P33" i="19"/>
  <c r="P53" i="19"/>
  <c r="Q33" i="19"/>
  <c r="Q53" i="19"/>
  <c r="N33" i="19"/>
  <c r="N53" i="19"/>
  <c r="S11" i="19"/>
  <c r="F33" i="19"/>
  <c r="F53" i="19"/>
  <c r="C33" i="19"/>
  <c r="C53" i="19"/>
  <c r="S32" i="19"/>
  <c r="G53" i="19"/>
  <c r="G72" i="19"/>
  <c r="K53" i="19"/>
  <c r="O53" i="19"/>
  <c r="S68" i="19"/>
  <c r="S35" i="19"/>
  <c r="S51" i="19"/>
  <c r="K72" i="17"/>
  <c r="O53" i="17"/>
  <c r="S33" i="19"/>
  <c r="S53" i="19"/>
  <c r="S72" i="19"/>
  <c r="S70" i="17"/>
  <c r="O35" i="17"/>
  <c r="S72" i="16"/>
  <c r="K72" i="16"/>
  <c r="R26" i="18"/>
  <c r="R27" i="18"/>
  <c r="Q26" i="18"/>
  <c r="Q27" i="18"/>
  <c r="P26" i="18"/>
  <c r="P27" i="18"/>
  <c r="O26" i="18"/>
  <c r="O27" i="18"/>
  <c r="N26" i="18"/>
  <c r="N27" i="18"/>
  <c r="M26" i="18"/>
  <c r="M27" i="18"/>
  <c r="L26" i="18"/>
  <c r="L27" i="18"/>
  <c r="K26" i="18"/>
  <c r="K27" i="18"/>
  <c r="J26" i="18"/>
  <c r="J27" i="18"/>
  <c r="I26" i="18"/>
  <c r="I27" i="18"/>
  <c r="H26" i="18"/>
  <c r="H27" i="18"/>
  <c r="G26" i="18"/>
  <c r="G27" i="18"/>
  <c r="F26" i="18"/>
  <c r="F27" i="18"/>
  <c r="E26" i="18"/>
  <c r="E27" i="18"/>
  <c r="D26" i="18"/>
  <c r="D27" i="18"/>
  <c r="C26" i="18"/>
  <c r="C27" i="18"/>
  <c r="R68" i="17"/>
  <c r="Q68" i="17"/>
  <c r="P68" i="17"/>
  <c r="O68" i="17"/>
  <c r="N68" i="17"/>
  <c r="M68" i="17"/>
  <c r="L68" i="17"/>
  <c r="K68" i="17"/>
  <c r="J68" i="17"/>
  <c r="I68" i="17"/>
  <c r="H68" i="17"/>
  <c r="G68" i="17"/>
  <c r="F68" i="17"/>
  <c r="E68" i="17"/>
  <c r="D68" i="17"/>
  <c r="C68" i="17"/>
  <c r="S67" i="17"/>
  <c r="S66" i="17"/>
  <c r="S65" i="17"/>
  <c r="S64" i="17"/>
  <c r="S63" i="17"/>
  <c r="S62" i="17"/>
  <c r="S61" i="17"/>
  <c r="S60" i="17"/>
  <c r="R51" i="17"/>
  <c r="P51" i="17"/>
  <c r="O51" i="17"/>
  <c r="M51" i="17"/>
  <c r="L51" i="17"/>
  <c r="K51" i="17"/>
  <c r="J51" i="17"/>
  <c r="H51" i="17"/>
  <c r="G51" i="17"/>
  <c r="F51" i="17"/>
  <c r="D51" i="17"/>
  <c r="C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Q51" i="17"/>
  <c r="N51" i="17"/>
  <c r="I51" i="17"/>
  <c r="E51" i="17"/>
  <c r="R32" i="17"/>
  <c r="Q32" i="17"/>
  <c r="Q33" i="17"/>
  <c r="P32" i="17"/>
  <c r="O32" i="17"/>
  <c r="N32" i="17"/>
  <c r="N33" i="17"/>
  <c r="M32" i="17"/>
  <c r="M33" i="17"/>
  <c r="M53" i="17"/>
  <c r="M72" i="17"/>
  <c r="M79" i="17"/>
  <c r="L32" i="17"/>
  <c r="L33" i="17"/>
  <c r="L53" i="17"/>
  <c r="L72" i="17"/>
  <c r="L79" i="17"/>
  <c r="K32" i="17"/>
  <c r="K33" i="17"/>
  <c r="J32" i="17"/>
  <c r="J33" i="17"/>
  <c r="J53" i="17"/>
  <c r="J72" i="17"/>
  <c r="J79" i="17"/>
  <c r="I32" i="17"/>
  <c r="I33" i="17"/>
  <c r="H32" i="17"/>
  <c r="H33" i="17"/>
  <c r="G32" i="17"/>
  <c r="G33" i="17"/>
  <c r="F32" i="17"/>
  <c r="F33" i="17"/>
  <c r="E32" i="17"/>
  <c r="E33" i="17"/>
  <c r="D32" i="17"/>
  <c r="C32" i="17"/>
  <c r="S31" i="17"/>
  <c r="S30" i="17"/>
  <c r="S29" i="17"/>
  <c r="S28" i="17"/>
  <c r="S27" i="17"/>
  <c r="S26" i="17"/>
  <c r="S25" i="17"/>
  <c r="S24" i="17"/>
  <c r="S23" i="17"/>
  <c r="S22" i="17"/>
  <c r="S21" i="17"/>
  <c r="S20" i="17"/>
  <c r="S19" i="17"/>
  <c r="S18" i="17"/>
  <c r="S17" i="17"/>
  <c r="S16" i="17"/>
  <c r="S15" i="17"/>
  <c r="S14" i="17"/>
  <c r="S13" i="17"/>
  <c r="K53" i="17"/>
  <c r="G53" i="17"/>
  <c r="G72" i="17"/>
  <c r="G79" i="17"/>
  <c r="I53" i="17"/>
  <c r="I72" i="17"/>
  <c r="I79" i="17"/>
  <c r="Q53" i="17"/>
  <c r="Q72" i="17"/>
  <c r="Q79" i="17"/>
  <c r="P33" i="17"/>
  <c r="P53" i="17"/>
  <c r="P72" i="17"/>
  <c r="P79" i="17"/>
  <c r="F53" i="17"/>
  <c r="F72" i="17"/>
  <c r="F79" i="17"/>
  <c r="H53" i="17"/>
  <c r="H72" i="17"/>
  <c r="H79" i="17"/>
  <c r="D33" i="17"/>
  <c r="D53" i="17"/>
  <c r="D72" i="17"/>
  <c r="D79" i="17"/>
  <c r="R33" i="17"/>
  <c r="R53" i="17"/>
  <c r="R72" i="17"/>
  <c r="R79" i="17"/>
  <c r="S32" i="17"/>
  <c r="C33" i="17"/>
  <c r="C53" i="17"/>
  <c r="C72" i="17"/>
  <c r="C79" i="17"/>
  <c r="O33" i="17"/>
  <c r="O72" i="17"/>
  <c r="O79" i="17"/>
  <c r="S68" i="17"/>
  <c r="E53" i="17"/>
  <c r="E72" i="17"/>
  <c r="E79" i="17"/>
  <c r="N53" i="17"/>
  <c r="N72" i="17"/>
  <c r="N79" i="17"/>
  <c r="S11" i="17"/>
  <c r="S51" i="17"/>
  <c r="S33" i="17"/>
  <c r="S53" i="17"/>
  <c r="S72" i="17"/>
  <c r="S79" i="17"/>
  <c r="H11" i="16"/>
  <c r="R70" i="16"/>
  <c r="Q70" i="16"/>
  <c r="P70" i="16"/>
  <c r="O70" i="16"/>
  <c r="N70" i="16"/>
  <c r="M70" i="16"/>
  <c r="L70" i="16"/>
  <c r="K70" i="16"/>
  <c r="I70" i="16"/>
  <c r="H70" i="16"/>
  <c r="G70" i="16"/>
  <c r="F70" i="16"/>
  <c r="E70" i="16"/>
  <c r="D70" i="16"/>
  <c r="C70" i="16"/>
  <c r="S69" i="16"/>
  <c r="J70" i="16"/>
  <c r="S67" i="16"/>
  <c r="S66" i="16"/>
  <c r="S65" i="16"/>
  <c r="S64" i="16"/>
  <c r="S63" i="16"/>
  <c r="S62" i="16"/>
  <c r="R53" i="16"/>
  <c r="P53" i="16"/>
  <c r="O53" i="16"/>
  <c r="M53" i="16"/>
  <c r="L53" i="16"/>
  <c r="K53" i="16"/>
  <c r="J53" i="16"/>
  <c r="H53" i="16"/>
  <c r="G53" i="16"/>
  <c r="F53" i="16"/>
  <c r="D53" i="16"/>
  <c r="C53" i="16"/>
  <c r="S52" i="16"/>
  <c r="S51" i="16"/>
  <c r="S50" i="16"/>
  <c r="S49" i="16"/>
  <c r="S48" i="16"/>
  <c r="S47" i="16"/>
  <c r="S46" i="16"/>
  <c r="S45" i="16"/>
  <c r="S44" i="16"/>
  <c r="S43" i="16"/>
  <c r="S42" i="16"/>
  <c r="S41" i="16"/>
  <c r="S40" i="16"/>
  <c r="S39" i="16"/>
  <c r="S38" i="16"/>
  <c r="S37" i="16"/>
  <c r="R32" i="16"/>
  <c r="Q32" i="16"/>
  <c r="P32" i="16"/>
  <c r="P33" i="16"/>
  <c r="O32" i="16"/>
  <c r="N32" i="16"/>
  <c r="M32" i="16"/>
  <c r="L32" i="16"/>
  <c r="K32" i="16"/>
  <c r="J32" i="16"/>
  <c r="J33" i="16"/>
  <c r="I32" i="16"/>
  <c r="H32" i="16"/>
  <c r="G32" i="16"/>
  <c r="F32" i="16"/>
  <c r="E32" i="16"/>
  <c r="E33" i="16"/>
  <c r="D32" i="16"/>
  <c r="C32" i="16"/>
  <c r="S31" i="16"/>
  <c r="S30" i="16"/>
  <c r="S29" i="16"/>
  <c r="S28" i="16"/>
  <c r="S27" i="16"/>
  <c r="S26" i="16"/>
  <c r="S25" i="16"/>
  <c r="S24" i="16"/>
  <c r="S23" i="16"/>
  <c r="S22" i="16"/>
  <c r="S21" i="16"/>
  <c r="S20" i="16"/>
  <c r="S19" i="16"/>
  <c r="S18" i="16"/>
  <c r="S17" i="16"/>
  <c r="S16" i="16"/>
  <c r="S15" i="16"/>
  <c r="S14" i="16"/>
  <c r="S13" i="16"/>
  <c r="R26" i="15"/>
  <c r="R27" i="15"/>
  <c r="Q26" i="15"/>
  <c r="Q27" i="15"/>
  <c r="P26" i="15"/>
  <c r="P27" i="15"/>
  <c r="O26" i="15"/>
  <c r="O27" i="15"/>
  <c r="N26" i="15"/>
  <c r="N27" i="15"/>
  <c r="M26" i="15"/>
  <c r="M27" i="15"/>
  <c r="L26" i="15"/>
  <c r="L27" i="15"/>
  <c r="K26" i="15"/>
  <c r="K27" i="15"/>
  <c r="J26" i="15"/>
  <c r="J27" i="15"/>
  <c r="I26" i="15"/>
  <c r="I27" i="15"/>
  <c r="H26" i="15"/>
  <c r="H27" i="15"/>
  <c r="G26" i="15"/>
  <c r="G27" i="15"/>
  <c r="F26" i="15"/>
  <c r="F27" i="15"/>
  <c r="E26" i="15"/>
  <c r="E27" i="15"/>
  <c r="D26" i="15"/>
  <c r="D27" i="15"/>
  <c r="C26" i="15"/>
  <c r="C27" i="15"/>
  <c r="J55" i="16"/>
  <c r="J74" i="16"/>
  <c r="J81" i="16"/>
  <c r="P55" i="16"/>
  <c r="P74" i="16"/>
  <c r="P81" i="16"/>
  <c r="Q33" i="16"/>
  <c r="I33" i="16"/>
  <c r="H33" i="16"/>
  <c r="H55" i="16"/>
  <c r="H74" i="16"/>
  <c r="H81" i="16"/>
  <c r="S32" i="16"/>
  <c r="S68" i="16"/>
  <c r="S70" i="16"/>
  <c r="Q72" i="13"/>
  <c r="S72" i="13"/>
  <c r="J68" i="13"/>
  <c r="S68" i="13"/>
  <c r="R70" i="13"/>
  <c r="Q70" i="13"/>
  <c r="P70" i="13"/>
  <c r="O70" i="13"/>
  <c r="N70" i="13"/>
  <c r="M70" i="13"/>
  <c r="L70" i="13"/>
  <c r="K70" i="13"/>
  <c r="I70" i="13"/>
  <c r="H70" i="13"/>
  <c r="G70" i="13"/>
  <c r="F70" i="13"/>
  <c r="E70" i="13"/>
  <c r="D70" i="13"/>
  <c r="C70" i="13"/>
  <c r="S69" i="13"/>
  <c r="S67" i="13"/>
  <c r="S66" i="13"/>
  <c r="S65" i="13"/>
  <c r="S64" i="13"/>
  <c r="S63" i="13"/>
  <c r="S62" i="13"/>
  <c r="J70" i="13"/>
  <c r="S70" i="13"/>
  <c r="R26" i="14"/>
  <c r="R27" i="14"/>
  <c r="Q26" i="14"/>
  <c r="Q27" i="14"/>
  <c r="P26" i="14"/>
  <c r="P27" i="14"/>
  <c r="O26" i="14"/>
  <c r="O27" i="14"/>
  <c r="N26" i="14"/>
  <c r="N27" i="14"/>
  <c r="M26" i="14"/>
  <c r="M27" i="14"/>
  <c r="L26" i="14"/>
  <c r="L27" i="14"/>
  <c r="K26" i="14"/>
  <c r="K27" i="14"/>
  <c r="J26" i="14"/>
  <c r="J27" i="14"/>
  <c r="I26" i="14"/>
  <c r="I27" i="14"/>
  <c r="H26" i="14"/>
  <c r="H27" i="14"/>
  <c r="G26" i="14"/>
  <c r="G27" i="14"/>
  <c r="F26" i="14"/>
  <c r="F27" i="14"/>
  <c r="E26" i="14"/>
  <c r="E27" i="14"/>
  <c r="D26" i="14"/>
  <c r="D27" i="14"/>
  <c r="C26" i="14"/>
  <c r="C27" i="14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S52" i="13"/>
  <c r="S51" i="13"/>
  <c r="S50" i="13"/>
  <c r="S49" i="13"/>
  <c r="S48" i="13"/>
  <c r="S47" i="13"/>
  <c r="S46" i="13"/>
  <c r="S45" i="13"/>
  <c r="S44" i="13"/>
  <c r="S43" i="13"/>
  <c r="S42" i="13"/>
  <c r="S41" i="13"/>
  <c r="S40" i="13"/>
  <c r="S39" i="13"/>
  <c r="S38" i="13"/>
  <c r="S37" i="13"/>
  <c r="S35" i="13"/>
  <c r="R32" i="13"/>
  <c r="R33" i="13"/>
  <c r="Q32" i="13"/>
  <c r="Q33" i="13"/>
  <c r="P32" i="13"/>
  <c r="P33" i="13"/>
  <c r="O32" i="13"/>
  <c r="O33" i="13"/>
  <c r="N32" i="13"/>
  <c r="N33" i="13"/>
  <c r="M32" i="13"/>
  <c r="M33" i="13"/>
  <c r="L32" i="13"/>
  <c r="L33" i="13"/>
  <c r="K32" i="13"/>
  <c r="K33" i="13"/>
  <c r="J32" i="13"/>
  <c r="J33" i="13"/>
  <c r="I32" i="13"/>
  <c r="I33" i="13"/>
  <c r="H32" i="13"/>
  <c r="H33" i="13"/>
  <c r="G32" i="13"/>
  <c r="G33" i="13"/>
  <c r="F32" i="13"/>
  <c r="F33" i="13"/>
  <c r="E32" i="13"/>
  <c r="E33" i="13"/>
  <c r="D32" i="13"/>
  <c r="D33" i="13"/>
  <c r="C32" i="13"/>
  <c r="C33" i="13"/>
  <c r="S31" i="13"/>
  <c r="S30" i="13"/>
  <c r="S29" i="13"/>
  <c r="S28" i="13"/>
  <c r="S27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1" i="13"/>
  <c r="Q53" i="12"/>
  <c r="M72" i="12"/>
  <c r="S72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C70" i="12"/>
  <c r="S69" i="12"/>
  <c r="S68" i="12"/>
  <c r="S67" i="12"/>
  <c r="S66" i="12"/>
  <c r="S65" i="12"/>
  <c r="S64" i="12"/>
  <c r="S63" i="12"/>
  <c r="S62" i="12"/>
  <c r="S51" i="12"/>
  <c r="S50" i="12"/>
  <c r="S49" i="12"/>
  <c r="S48" i="12"/>
  <c r="S47" i="12"/>
  <c r="S46" i="12"/>
  <c r="S44" i="12"/>
  <c r="C55" i="13"/>
  <c r="C74" i="13"/>
  <c r="E55" i="13"/>
  <c r="E74" i="13"/>
  <c r="E81" i="13"/>
  <c r="N35" i="16"/>
  <c r="N53" i="16"/>
  <c r="G55" i="13"/>
  <c r="G74" i="13"/>
  <c r="G81" i="13"/>
  <c r="K11" i="16"/>
  <c r="K33" i="16"/>
  <c r="K55" i="16"/>
  <c r="K74" i="16"/>
  <c r="K81" i="16"/>
  <c r="I55" i="13"/>
  <c r="I74" i="13"/>
  <c r="I81" i="13"/>
  <c r="G11" i="16"/>
  <c r="G33" i="16"/>
  <c r="G55" i="16"/>
  <c r="G74" i="16"/>
  <c r="G81" i="16"/>
  <c r="K55" i="13"/>
  <c r="K74" i="13"/>
  <c r="K81" i="13"/>
  <c r="L11" i="16"/>
  <c r="L33" i="16"/>
  <c r="L55" i="16"/>
  <c r="L74" i="16"/>
  <c r="L81" i="16"/>
  <c r="M55" i="13"/>
  <c r="M74" i="13"/>
  <c r="M81" i="13"/>
  <c r="O55" i="13"/>
  <c r="O74" i="13"/>
  <c r="O81" i="13"/>
  <c r="I35" i="16"/>
  <c r="I53" i="16"/>
  <c r="I55" i="16"/>
  <c r="I74" i="16"/>
  <c r="I81" i="16"/>
  <c r="Q55" i="13"/>
  <c r="Q74" i="13"/>
  <c r="Q81" i="13"/>
  <c r="R11" i="16"/>
  <c r="R33" i="16"/>
  <c r="R55" i="16"/>
  <c r="R74" i="16"/>
  <c r="R81" i="16"/>
  <c r="S53" i="13"/>
  <c r="D55" i="13"/>
  <c r="D74" i="13"/>
  <c r="D81" i="13"/>
  <c r="F55" i="13"/>
  <c r="F74" i="13"/>
  <c r="F81" i="13"/>
  <c r="M11" i="16"/>
  <c r="M33" i="16"/>
  <c r="M55" i="16"/>
  <c r="M74" i="16"/>
  <c r="M81" i="16"/>
  <c r="H55" i="13"/>
  <c r="H74" i="13"/>
  <c r="H81" i="13"/>
  <c r="C11" i="16"/>
  <c r="C33" i="16"/>
  <c r="C55" i="16"/>
  <c r="C74" i="16"/>
  <c r="C81" i="16"/>
  <c r="J55" i="13"/>
  <c r="J74" i="13"/>
  <c r="L55" i="13"/>
  <c r="L74" i="13"/>
  <c r="L81" i="13"/>
  <c r="E35" i="16"/>
  <c r="N55" i="13"/>
  <c r="N74" i="13"/>
  <c r="N81" i="13"/>
  <c r="Q35" i="16"/>
  <c r="Q53" i="16"/>
  <c r="Q55" i="16"/>
  <c r="Q74" i="16"/>
  <c r="Q81" i="16"/>
  <c r="P55" i="13"/>
  <c r="P74" i="13"/>
  <c r="P81" i="13"/>
  <c r="D11" i="16"/>
  <c r="D33" i="16"/>
  <c r="D55" i="16"/>
  <c r="D74" i="16"/>
  <c r="D81" i="16"/>
  <c r="R55" i="13"/>
  <c r="R74" i="13"/>
  <c r="R81" i="13"/>
  <c r="F11" i="16"/>
  <c r="F33" i="16"/>
  <c r="F55" i="16"/>
  <c r="F74" i="16"/>
  <c r="F81" i="16"/>
  <c r="S32" i="13"/>
  <c r="S33" i="13"/>
  <c r="S70" i="12"/>
  <c r="R26" i="11"/>
  <c r="R27" i="11"/>
  <c r="Q26" i="11"/>
  <c r="Q27" i="11"/>
  <c r="P26" i="11"/>
  <c r="P27" i="11"/>
  <c r="O26" i="11"/>
  <c r="O27" i="11"/>
  <c r="N26" i="11"/>
  <c r="N27" i="11"/>
  <c r="M26" i="11"/>
  <c r="M27" i="11"/>
  <c r="L26" i="11"/>
  <c r="L27" i="11"/>
  <c r="K26" i="11"/>
  <c r="K27" i="11"/>
  <c r="J26" i="11"/>
  <c r="J27" i="11"/>
  <c r="I26" i="11"/>
  <c r="I27" i="11"/>
  <c r="H26" i="11"/>
  <c r="H27" i="11"/>
  <c r="G26" i="11"/>
  <c r="G27" i="11"/>
  <c r="F26" i="11"/>
  <c r="F27" i="11"/>
  <c r="E26" i="11"/>
  <c r="E27" i="11"/>
  <c r="D26" i="11"/>
  <c r="D27" i="11"/>
  <c r="C26" i="11"/>
  <c r="C27" i="11"/>
  <c r="R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S52" i="12"/>
  <c r="S45" i="12"/>
  <c r="S43" i="12"/>
  <c r="S42" i="12"/>
  <c r="S41" i="12"/>
  <c r="S40" i="12"/>
  <c r="S39" i="12"/>
  <c r="S38" i="12"/>
  <c r="S37" i="12"/>
  <c r="S35" i="12"/>
  <c r="R32" i="12"/>
  <c r="R33" i="12"/>
  <c r="Q32" i="12"/>
  <c r="Q33" i="12"/>
  <c r="P32" i="12"/>
  <c r="P33" i="12"/>
  <c r="O32" i="12"/>
  <c r="O33" i="12"/>
  <c r="N32" i="12"/>
  <c r="N33" i="12"/>
  <c r="M32" i="12"/>
  <c r="M33" i="12"/>
  <c r="L32" i="12"/>
  <c r="L33" i="12"/>
  <c r="K32" i="12"/>
  <c r="K33" i="12"/>
  <c r="J32" i="12"/>
  <c r="J33" i="12"/>
  <c r="I32" i="12"/>
  <c r="I33" i="12"/>
  <c r="H32" i="12"/>
  <c r="H33" i="12"/>
  <c r="G32" i="12"/>
  <c r="G33" i="12"/>
  <c r="F32" i="12"/>
  <c r="F33" i="12"/>
  <c r="E32" i="12"/>
  <c r="E33" i="12"/>
  <c r="D32" i="12"/>
  <c r="D33" i="12"/>
  <c r="C32" i="12"/>
  <c r="C33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S14" i="12"/>
  <c r="S13" i="12"/>
  <c r="S11" i="12"/>
  <c r="S89" i="10"/>
  <c r="R87" i="10"/>
  <c r="S86" i="10"/>
  <c r="S85" i="10"/>
  <c r="Q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S84" i="10"/>
  <c r="P87" i="10"/>
  <c r="S82" i="10"/>
  <c r="S81" i="10"/>
  <c r="S80" i="10"/>
  <c r="S79" i="10"/>
  <c r="J53" i="10"/>
  <c r="R26" i="9"/>
  <c r="R27" i="9"/>
  <c r="Q26" i="9"/>
  <c r="Q27" i="9"/>
  <c r="P26" i="9"/>
  <c r="P27" i="9"/>
  <c r="O26" i="9"/>
  <c r="O27" i="9"/>
  <c r="N26" i="9"/>
  <c r="N27" i="9"/>
  <c r="M26" i="9"/>
  <c r="M27" i="9"/>
  <c r="L26" i="9"/>
  <c r="L27" i="9"/>
  <c r="K26" i="9"/>
  <c r="K27" i="9"/>
  <c r="J26" i="9"/>
  <c r="J27" i="9"/>
  <c r="I26" i="9"/>
  <c r="I27" i="9"/>
  <c r="H26" i="9"/>
  <c r="H27" i="9"/>
  <c r="G26" i="9"/>
  <c r="G27" i="9"/>
  <c r="F26" i="9"/>
  <c r="F27" i="9"/>
  <c r="E26" i="9"/>
  <c r="E27" i="9"/>
  <c r="D26" i="9"/>
  <c r="D27" i="9"/>
  <c r="C26" i="9"/>
  <c r="C27" i="9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S68" i="10"/>
  <c r="S67" i="10"/>
  <c r="S66" i="10"/>
  <c r="S65" i="10"/>
  <c r="S64" i="10"/>
  <c r="S63" i="10"/>
  <c r="S62" i="10"/>
  <c r="S61" i="10"/>
  <c r="R53" i="10"/>
  <c r="Q53" i="10"/>
  <c r="P53" i="10"/>
  <c r="O53" i="10"/>
  <c r="N53" i="10"/>
  <c r="M53" i="10"/>
  <c r="L53" i="10"/>
  <c r="K53" i="10"/>
  <c r="I53" i="10"/>
  <c r="H53" i="10"/>
  <c r="G53" i="10"/>
  <c r="F53" i="10"/>
  <c r="E53" i="10"/>
  <c r="D53" i="10"/>
  <c r="C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5" i="10"/>
  <c r="R32" i="10"/>
  <c r="R33" i="10"/>
  <c r="R55" i="10"/>
  <c r="R91" i="10"/>
  <c r="Q32" i="10"/>
  <c r="Q33" i="10"/>
  <c r="Q55" i="10"/>
  <c r="Q73" i="10"/>
  <c r="P32" i="10"/>
  <c r="P33" i="10"/>
  <c r="P55" i="10"/>
  <c r="O32" i="10"/>
  <c r="O33" i="10"/>
  <c r="O55" i="10"/>
  <c r="N32" i="10"/>
  <c r="N33" i="10"/>
  <c r="N55" i="10"/>
  <c r="N73" i="10"/>
  <c r="M32" i="10"/>
  <c r="M33" i="10"/>
  <c r="M55" i="10"/>
  <c r="M73" i="10"/>
  <c r="L32" i="10"/>
  <c r="L33" i="10"/>
  <c r="L55" i="10"/>
  <c r="K32" i="10"/>
  <c r="K33" i="10"/>
  <c r="K55" i="10"/>
  <c r="J32" i="10"/>
  <c r="J33" i="10"/>
  <c r="I32" i="10"/>
  <c r="I33" i="10"/>
  <c r="I55" i="10"/>
  <c r="I73" i="10"/>
  <c r="H32" i="10"/>
  <c r="H33" i="10"/>
  <c r="G32" i="10"/>
  <c r="G33" i="10"/>
  <c r="F32" i="10"/>
  <c r="F33" i="10"/>
  <c r="E32" i="10"/>
  <c r="E33" i="10"/>
  <c r="E55" i="10"/>
  <c r="E73" i="10"/>
  <c r="D32" i="10"/>
  <c r="D33" i="10"/>
  <c r="C32" i="10"/>
  <c r="C33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1" i="10"/>
  <c r="S52" i="8"/>
  <c r="S89" i="8"/>
  <c r="R32" i="8"/>
  <c r="R33" i="8"/>
  <c r="Q32" i="8"/>
  <c r="Q33" i="8"/>
  <c r="P32" i="8"/>
  <c r="P33" i="8"/>
  <c r="O32" i="8"/>
  <c r="O33" i="8"/>
  <c r="N32" i="8"/>
  <c r="N33" i="8"/>
  <c r="M32" i="8"/>
  <c r="M33" i="8"/>
  <c r="L32" i="8"/>
  <c r="L33" i="8"/>
  <c r="K32" i="8"/>
  <c r="K33" i="8"/>
  <c r="J32" i="8"/>
  <c r="J33" i="8"/>
  <c r="I32" i="8"/>
  <c r="I33" i="8"/>
  <c r="H32" i="8"/>
  <c r="H33" i="8"/>
  <c r="G32" i="8"/>
  <c r="G33" i="8"/>
  <c r="F32" i="8"/>
  <c r="F33" i="8"/>
  <c r="E32" i="8"/>
  <c r="E33" i="8"/>
  <c r="D32" i="8"/>
  <c r="D33" i="8"/>
  <c r="C32" i="8"/>
  <c r="C33" i="8"/>
  <c r="P83" i="8"/>
  <c r="S83" i="8"/>
  <c r="R87" i="8"/>
  <c r="Q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S84" i="8"/>
  <c r="S82" i="8"/>
  <c r="S81" i="8"/>
  <c r="S80" i="8"/>
  <c r="S79" i="8"/>
  <c r="R26" i="7"/>
  <c r="R27" i="7"/>
  <c r="Q26" i="7"/>
  <c r="Q27" i="7"/>
  <c r="P26" i="7"/>
  <c r="P27" i="7"/>
  <c r="O26" i="7"/>
  <c r="O27" i="7"/>
  <c r="N26" i="7"/>
  <c r="N27" i="7"/>
  <c r="M26" i="7"/>
  <c r="M27" i="7"/>
  <c r="L26" i="7"/>
  <c r="L27" i="7"/>
  <c r="K26" i="7"/>
  <c r="K27" i="7"/>
  <c r="J26" i="7"/>
  <c r="J27" i="7"/>
  <c r="I26" i="7"/>
  <c r="I27" i="7"/>
  <c r="H26" i="7"/>
  <c r="H27" i="7"/>
  <c r="G26" i="7"/>
  <c r="G27" i="7"/>
  <c r="F26" i="7"/>
  <c r="F27" i="7"/>
  <c r="E26" i="7"/>
  <c r="E27" i="7"/>
  <c r="D26" i="7"/>
  <c r="D27" i="7"/>
  <c r="C26" i="7"/>
  <c r="C27" i="7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S68" i="8"/>
  <c r="S67" i="8"/>
  <c r="S66" i="8"/>
  <c r="S65" i="8"/>
  <c r="S64" i="8"/>
  <c r="S63" i="8"/>
  <c r="S62" i="8"/>
  <c r="S61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5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1" i="8"/>
  <c r="S70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L68" i="5"/>
  <c r="R68" i="5"/>
  <c r="Q68" i="5"/>
  <c r="P68" i="5"/>
  <c r="O68" i="5"/>
  <c r="N68" i="5"/>
  <c r="M68" i="5"/>
  <c r="K68" i="5"/>
  <c r="J68" i="5"/>
  <c r="I68" i="5"/>
  <c r="H68" i="5"/>
  <c r="G68" i="5"/>
  <c r="F68" i="5"/>
  <c r="E68" i="5"/>
  <c r="D68" i="5"/>
  <c r="C68" i="5"/>
  <c r="S67" i="5"/>
  <c r="S66" i="5"/>
  <c r="S65" i="5"/>
  <c r="S64" i="5"/>
  <c r="S63" i="5"/>
  <c r="S62" i="5"/>
  <c r="S61" i="5"/>
  <c r="S60" i="5"/>
  <c r="R26" i="6"/>
  <c r="R27" i="6"/>
  <c r="Q26" i="6"/>
  <c r="Q27" i="6"/>
  <c r="P26" i="6"/>
  <c r="P27" i="6"/>
  <c r="O26" i="6"/>
  <c r="O27" i="6"/>
  <c r="N26" i="6"/>
  <c r="N27" i="6"/>
  <c r="M26" i="6"/>
  <c r="M27" i="6"/>
  <c r="L26" i="6"/>
  <c r="L27" i="6"/>
  <c r="K26" i="6"/>
  <c r="K27" i="6"/>
  <c r="J26" i="6"/>
  <c r="J27" i="6"/>
  <c r="I26" i="6"/>
  <c r="I27" i="6"/>
  <c r="H26" i="6"/>
  <c r="H27" i="6"/>
  <c r="G26" i="6"/>
  <c r="G27" i="6"/>
  <c r="F26" i="6"/>
  <c r="F27" i="6"/>
  <c r="E26" i="6"/>
  <c r="E27" i="6"/>
  <c r="D26" i="6"/>
  <c r="D27" i="6"/>
  <c r="C26" i="6"/>
  <c r="C27" i="6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4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1" i="5"/>
  <c r="L50" i="3"/>
  <c r="S50" i="3"/>
  <c r="R51" i="3"/>
  <c r="Q51" i="3"/>
  <c r="P51" i="3"/>
  <c r="O51" i="3"/>
  <c r="N51" i="3"/>
  <c r="M51" i="3"/>
  <c r="K51" i="3"/>
  <c r="J51" i="3"/>
  <c r="I51" i="3"/>
  <c r="H51" i="3"/>
  <c r="F51" i="3"/>
  <c r="E51" i="3"/>
  <c r="D51" i="3"/>
  <c r="C51" i="3"/>
  <c r="G51" i="3"/>
  <c r="R67" i="3"/>
  <c r="Q67" i="3"/>
  <c r="P67" i="3"/>
  <c r="O67" i="3"/>
  <c r="N67" i="3"/>
  <c r="M67" i="3"/>
  <c r="L67" i="3"/>
  <c r="K67" i="3"/>
  <c r="J67" i="3"/>
  <c r="I67" i="3"/>
  <c r="H67" i="3"/>
  <c r="F67" i="3"/>
  <c r="E67" i="3"/>
  <c r="D67" i="3"/>
  <c r="C67" i="3"/>
  <c r="S66" i="3"/>
  <c r="S65" i="3"/>
  <c r="S64" i="3"/>
  <c r="S63" i="3"/>
  <c r="S62" i="3"/>
  <c r="S61" i="3"/>
  <c r="S60" i="3"/>
  <c r="S59" i="3"/>
  <c r="G67" i="3"/>
  <c r="R26" i="4"/>
  <c r="R27" i="4"/>
  <c r="Q26" i="4"/>
  <c r="Q27" i="4"/>
  <c r="P26" i="4"/>
  <c r="P27" i="4"/>
  <c r="O26" i="4"/>
  <c r="O27" i="4"/>
  <c r="N26" i="4"/>
  <c r="N27" i="4"/>
  <c r="M26" i="4"/>
  <c r="M27" i="4"/>
  <c r="K26" i="4"/>
  <c r="K27" i="4"/>
  <c r="J26" i="4"/>
  <c r="J27" i="4"/>
  <c r="I26" i="4"/>
  <c r="I27" i="4"/>
  <c r="H26" i="4"/>
  <c r="H27" i="4"/>
  <c r="G26" i="4"/>
  <c r="G27" i="4"/>
  <c r="F26" i="4"/>
  <c r="F27" i="4"/>
  <c r="E26" i="4"/>
  <c r="E27" i="4"/>
  <c r="D26" i="4"/>
  <c r="D27" i="4"/>
  <c r="C26" i="4"/>
  <c r="C27" i="4"/>
  <c r="L26" i="4"/>
  <c r="L27" i="4"/>
  <c r="R32" i="3"/>
  <c r="Q32" i="3"/>
  <c r="P32" i="3"/>
  <c r="O32" i="3"/>
  <c r="N32" i="3"/>
  <c r="M32" i="3"/>
  <c r="L32" i="3"/>
  <c r="K32" i="3"/>
  <c r="K53" i="3"/>
  <c r="J32" i="3"/>
  <c r="I32" i="3"/>
  <c r="I53" i="3"/>
  <c r="I71" i="3"/>
  <c r="H32" i="3"/>
  <c r="G32" i="3"/>
  <c r="G53" i="3"/>
  <c r="G71" i="3"/>
  <c r="F32" i="3"/>
  <c r="E32" i="3"/>
  <c r="D32" i="3"/>
  <c r="C32" i="3"/>
  <c r="S34" i="3"/>
  <c r="S11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R62" i="2"/>
  <c r="Q62" i="2"/>
  <c r="O62" i="2"/>
  <c r="N62" i="2"/>
  <c r="M62" i="2"/>
  <c r="K62" i="2"/>
  <c r="J62" i="2"/>
  <c r="I62" i="2"/>
  <c r="H62" i="2"/>
  <c r="E62" i="2"/>
  <c r="D62" i="2"/>
  <c r="C62" i="2"/>
  <c r="P61" i="2"/>
  <c r="S61" i="2"/>
  <c r="G60" i="2"/>
  <c r="S60" i="2"/>
  <c r="G59" i="2"/>
  <c r="S59" i="2"/>
  <c r="P58" i="2"/>
  <c r="S58" i="2"/>
  <c r="L57" i="2"/>
  <c r="L62" i="2"/>
  <c r="F56" i="2"/>
  <c r="F62" i="2"/>
  <c r="P55" i="2"/>
  <c r="S55" i="2"/>
  <c r="G54" i="2"/>
  <c r="S54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M50" i="2"/>
  <c r="S50" i="2"/>
  <c r="N30" i="2"/>
  <c r="E30" i="2"/>
  <c r="E49" i="2"/>
  <c r="E51" i="2"/>
  <c r="D30" i="2"/>
  <c r="D49" i="2"/>
  <c r="D51" i="2"/>
  <c r="C30" i="2"/>
  <c r="C47" i="2"/>
  <c r="F30" i="2"/>
  <c r="G30" i="2"/>
  <c r="H30" i="2"/>
  <c r="I30" i="2"/>
  <c r="J30" i="2"/>
  <c r="K30" i="2"/>
  <c r="L30" i="2"/>
  <c r="M30" i="2"/>
  <c r="O30" i="2"/>
  <c r="P30" i="2"/>
  <c r="Q30" i="2"/>
  <c r="R30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50" i="5"/>
  <c r="N49" i="2"/>
  <c r="N51" i="2"/>
  <c r="S83" i="10"/>
  <c r="R73" i="10"/>
  <c r="C55" i="10"/>
  <c r="C91" i="10"/>
  <c r="C98" i="10"/>
  <c r="N91" i="10"/>
  <c r="N98" i="10"/>
  <c r="E53" i="16"/>
  <c r="E55" i="16"/>
  <c r="E74" i="16"/>
  <c r="E81" i="16"/>
  <c r="S35" i="16"/>
  <c r="S53" i="16"/>
  <c r="P87" i="8"/>
  <c r="N64" i="2"/>
  <c r="N33" i="16"/>
  <c r="N55" i="16"/>
  <c r="N74" i="16"/>
  <c r="R54" i="5"/>
  <c r="S32" i="10"/>
  <c r="S33" i="10"/>
  <c r="L49" i="2"/>
  <c r="L51" i="2"/>
  <c r="L64" i="2"/>
  <c r="H49" i="2"/>
  <c r="H51" i="2"/>
  <c r="H64" i="2"/>
  <c r="S87" i="8"/>
  <c r="G55" i="10"/>
  <c r="G91" i="10"/>
  <c r="G98" i="10"/>
  <c r="K91" i="10"/>
  <c r="K98" i="10"/>
  <c r="O91" i="10"/>
  <c r="O98" i="10"/>
  <c r="C81" i="13"/>
  <c r="S74" i="13"/>
  <c r="S53" i="10"/>
  <c r="I91" i="10"/>
  <c r="I98" i="10"/>
  <c r="O73" i="10"/>
  <c r="M49" i="2"/>
  <c r="M51" i="2"/>
  <c r="M64" i="2"/>
  <c r="G49" i="2"/>
  <c r="G51" i="2"/>
  <c r="Q54" i="5"/>
  <c r="Q72" i="5"/>
  <c r="K73" i="10"/>
  <c r="G62" i="2"/>
  <c r="S57" i="2"/>
  <c r="R49" i="2"/>
  <c r="R51" i="2"/>
  <c r="R64" i="2"/>
  <c r="P49" i="2"/>
  <c r="P51" i="2"/>
  <c r="C49" i="2"/>
  <c r="C51" i="2"/>
  <c r="C64" i="2"/>
  <c r="E64" i="2"/>
  <c r="S32" i="3"/>
  <c r="C53" i="3"/>
  <c r="C71" i="3"/>
  <c r="E53" i="3"/>
  <c r="E71" i="3"/>
  <c r="M53" i="3"/>
  <c r="M71" i="3"/>
  <c r="O53" i="3"/>
  <c r="O71" i="3"/>
  <c r="S32" i="5"/>
  <c r="G54" i="5"/>
  <c r="G72" i="5"/>
  <c r="M54" i="5"/>
  <c r="M72" i="5"/>
  <c r="O54" i="5"/>
  <c r="O72" i="5"/>
  <c r="R72" i="5"/>
  <c r="E91" i="10"/>
  <c r="E98" i="10"/>
  <c r="Q91" i="10"/>
  <c r="D54" i="5"/>
  <c r="D72" i="5"/>
  <c r="F54" i="5"/>
  <c r="F72" i="5"/>
  <c r="H54" i="5"/>
  <c r="H72" i="5"/>
  <c r="J54" i="5"/>
  <c r="J72" i="5"/>
  <c r="N54" i="5"/>
  <c r="P54" i="5"/>
  <c r="P72" i="5"/>
  <c r="S68" i="5"/>
  <c r="S53" i="8"/>
  <c r="C55" i="8"/>
  <c r="C91" i="8"/>
  <c r="O55" i="8"/>
  <c r="O91" i="8"/>
  <c r="O100" i="8"/>
  <c r="S69" i="10"/>
  <c r="D64" i="2"/>
  <c r="S52" i="5"/>
  <c r="Q49" i="2"/>
  <c r="Q51" i="2"/>
  <c r="Q64" i="2"/>
  <c r="O49" i="2"/>
  <c r="O51" i="2"/>
  <c r="D53" i="3"/>
  <c r="D71" i="3"/>
  <c r="F53" i="3"/>
  <c r="N53" i="3"/>
  <c r="N71" i="3"/>
  <c r="P53" i="3"/>
  <c r="P71" i="3"/>
  <c r="L55" i="8"/>
  <c r="L91" i="8"/>
  <c r="L100" i="8"/>
  <c r="S56" i="2"/>
  <c r="P62" i="2"/>
  <c r="H53" i="3"/>
  <c r="H71" i="3"/>
  <c r="J53" i="3"/>
  <c r="J71" i="3"/>
  <c r="Q53" i="3"/>
  <c r="Q71" i="3"/>
  <c r="K71" i="3"/>
  <c r="I54" i="5"/>
  <c r="I72" i="5"/>
  <c r="K54" i="5"/>
  <c r="K72" i="5"/>
  <c r="N72" i="5"/>
  <c r="G55" i="8"/>
  <c r="I55" i="8"/>
  <c r="I91" i="8"/>
  <c r="I100" i="8"/>
  <c r="K55" i="8"/>
  <c r="K73" i="8"/>
  <c r="M55" i="8"/>
  <c r="M91" i="8"/>
  <c r="M100" i="8"/>
  <c r="D55" i="10"/>
  <c r="D91" i="10"/>
  <c r="D98" i="10"/>
  <c r="H55" i="10"/>
  <c r="H91" i="10"/>
  <c r="H98" i="10"/>
  <c r="J55" i="10"/>
  <c r="S55" i="13"/>
  <c r="P91" i="10"/>
  <c r="P98" i="10"/>
  <c r="P73" i="10"/>
  <c r="D55" i="8"/>
  <c r="F55" i="8"/>
  <c r="F73" i="8"/>
  <c r="P55" i="8"/>
  <c r="R55" i="8"/>
  <c r="R73" i="8"/>
  <c r="M91" i="10"/>
  <c r="M98" i="10"/>
  <c r="C73" i="10"/>
  <c r="S87" i="10"/>
  <c r="L51" i="3"/>
  <c r="L53" i="3"/>
  <c r="L71" i="3"/>
  <c r="K49" i="2"/>
  <c r="K51" i="2"/>
  <c r="K64" i="2"/>
  <c r="I49" i="2"/>
  <c r="I51" i="2"/>
  <c r="S47" i="2"/>
  <c r="S51" i="3"/>
  <c r="R53" i="3"/>
  <c r="R71" i="3"/>
  <c r="S67" i="3"/>
  <c r="C54" i="5"/>
  <c r="C72" i="5"/>
  <c r="E54" i="5"/>
  <c r="E72" i="5"/>
  <c r="L54" i="5"/>
  <c r="L72" i="5"/>
  <c r="S32" i="8"/>
  <c r="S33" i="8"/>
  <c r="S69" i="8"/>
  <c r="E55" i="8"/>
  <c r="E91" i="8"/>
  <c r="E100" i="8"/>
  <c r="H55" i="8"/>
  <c r="H91" i="8"/>
  <c r="J55" i="8"/>
  <c r="N55" i="8"/>
  <c r="N91" i="8"/>
  <c r="N100" i="8"/>
  <c r="Q55" i="8"/>
  <c r="Q91" i="8"/>
  <c r="Q100" i="8"/>
  <c r="F55" i="10"/>
  <c r="L91" i="10"/>
  <c r="L98" i="10"/>
  <c r="S53" i="12"/>
  <c r="C55" i="12"/>
  <c r="C74" i="12"/>
  <c r="E55" i="12"/>
  <c r="E74" i="12"/>
  <c r="E81" i="12"/>
  <c r="G55" i="12"/>
  <c r="I55" i="12"/>
  <c r="O55" i="12"/>
  <c r="Q55" i="12"/>
  <c r="D55" i="12"/>
  <c r="D74" i="12"/>
  <c r="D81" i="12"/>
  <c r="F55" i="12"/>
  <c r="H55" i="12"/>
  <c r="J55" i="12"/>
  <c r="L55" i="12"/>
  <c r="L74" i="12"/>
  <c r="L81" i="12"/>
  <c r="P55" i="12"/>
  <c r="F49" i="2"/>
  <c r="L73" i="10"/>
  <c r="J49" i="2"/>
  <c r="J51" i="2"/>
  <c r="J64" i="2"/>
  <c r="F71" i="3"/>
  <c r="H73" i="8"/>
  <c r="N73" i="8"/>
  <c r="S30" i="2"/>
  <c r="C73" i="8"/>
  <c r="R91" i="8"/>
  <c r="N55" i="12"/>
  <c r="S32" i="12"/>
  <c r="S33" i="12"/>
  <c r="M55" i="12"/>
  <c r="M74" i="12"/>
  <c r="M81" i="12"/>
  <c r="R55" i="12"/>
  <c r="R74" i="12"/>
  <c r="K55" i="12"/>
  <c r="K74" i="12"/>
  <c r="K81" i="12"/>
  <c r="S55" i="10"/>
  <c r="S54" i="5"/>
  <c r="S72" i="5"/>
  <c r="H73" i="10"/>
  <c r="M73" i="8"/>
  <c r="G73" i="10"/>
  <c r="S81" i="13"/>
  <c r="O11" i="16"/>
  <c r="N81" i="16"/>
  <c r="S73" i="10"/>
  <c r="I73" i="8"/>
  <c r="S53" i="3"/>
  <c r="S91" i="10"/>
  <c r="S62" i="2"/>
  <c r="L73" i="8"/>
  <c r="K91" i="8"/>
  <c r="D73" i="10"/>
  <c r="S55" i="12"/>
  <c r="F91" i="8"/>
  <c r="F100" i="8"/>
  <c r="S98" i="10"/>
  <c r="S55" i="8"/>
  <c r="P64" i="2"/>
  <c r="O73" i="8"/>
  <c r="E73" i="8"/>
  <c r="Q73" i="8"/>
  <c r="J91" i="10"/>
  <c r="J73" i="10"/>
  <c r="G73" i="8"/>
  <c r="G91" i="8"/>
  <c r="G100" i="8"/>
  <c r="J73" i="8"/>
  <c r="J91" i="8"/>
  <c r="J100" i="8"/>
  <c r="P91" i="8"/>
  <c r="P100" i="8"/>
  <c r="P73" i="8"/>
  <c r="S71" i="3"/>
  <c r="F73" i="10"/>
  <c r="F91" i="10"/>
  <c r="D73" i="8"/>
  <c r="D91" i="8"/>
  <c r="D100" i="8"/>
  <c r="N74" i="12"/>
  <c r="N81" i="12"/>
  <c r="H74" i="12"/>
  <c r="H81" i="12"/>
  <c r="O74" i="12"/>
  <c r="O81" i="12"/>
  <c r="G74" i="12"/>
  <c r="G81" i="12"/>
  <c r="C81" i="12"/>
  <c r="P74" i="12"/>
  <c r="P81" i="12"/>
  <c r="J74" i="12"/>
  <c r="J81" i="12"/>
  <c r="F74" i="12"/>
  <c r="F81" i="12"/>
  <c r="Q74" i="12"/>
  <c r="Q81" i="12"/>
  <c r="I74" i="12"/>
  <c r="F51" i="2"/>
  <c r="F64" i="2"/>
  <c r="S49" i="2"/>
  <c r="S51" i="2"/>
  <c r="O33" i="16"/>
  <c r="O55" i="16"/>
  <c r="O74" i="16"/>
  <c r="S11" i="16"/>
  <c r="S33" i="16"/>
  <c r="S55" i="16"/>
  <c r="S100" i="8"/>
  <c r="S64" i="2"/>
  <c r="S91" i="8"/>
  <c r="S73" i="8"/>
  <c r="S81" i="12"/>
  <c r="S74" i="12"/>
  <c r="O81" i="16"/>
  <c r="S81" i="16"/>
  <c r="S74" i="16"/>
  <c r="F32" i="28" l="1"/>
  <c r="O32" i="28"/>
  <c r="P60" i="28"/>
  <c r="I63" i="28"/>
  <c r="H61" i="28"/>
  <c r="F59" i="28"/>
  <c r="P64" i="28"/>
  <c r="S64" i="28" s="1"/>
  <c r="N62" i="28"/>
  <c r="C32" i="28"/>
  <c r="S67" i="30"/>
  <c r="H52" i="28"/>
  <c r="P52" i="28"/>
  <c r="C53" i="25"/>
  <c r="P53" i="25"/>
  <c r="D33" i="25"/>
  <c r="D53" i="25" s="1"/>
  <c r="S51" i="25"/>
  <c r="K53" i="25"/>
  <c r="D68" i="25"/>
  <c r="O33" i="25"/>
  <c r="O53" i="25" s="1"/>
  <c r="O73" i="25" s="1"/>
  <c r="R33" i="25"/>
  <c r="R53" i="25" s="1"/>
  <c r="R73" i="25" s="1"/>
  <c r="G68" i="25"/>
  <c r="H53" i="25"/>
  <c r="H73" i="25" s="1"/>
  <c r="I33" i="25"/>
  <c r="I53" i="25" s="1"/>
  <c r="G53" i="25"/>
  <c r="M73" i="25"/>
  <c r="J33" i="25"/>
  <c r="J53" i="25" s="1"/>
  <c r="I52" i="28"/>
  <c r="Q52" i="28"/>
  <c r="Q72" i="28" s="1"/>
  <c r="J52" i="28"/>
  <c r="J72" i="28" s="1"/>
  <c r="R52" i="28"/>
  <c r="R72" i="28" s="1"/>
  <c r="F52" i="28"/>
  <c r="N52" i="28"/>
  <c r="D52" i="28"/>
  <c r="D72" i="28" s="1"/>
  <c r="L52" i="28"/>
  <c r="L72" i="28" s="1"/>
  <c r="G52" i="28"/>
  <c r="G72" i="28" s="1"/>
  <c r="O52" i="28"/>
  <c r="O72" i="28" s="1"/>
  <c r="E52" i="28"/>
  <c r="E72" i="28" s="1"/>
  <c r="C11" i="30" s="1" a="1"/>
  <c r="C11" i="30" s="1"/>
  <c r="M52" i="28"/>
  <c r="M72" i="28" s="1"/>
  <c r="S50" i="28"/>
  <c r="S11" i="28"/>
  <c r="K52" i="28"/>
  <c r="K72" i="28" s="1"/>
  <c r="S31" i="28"/>
  <c r="S60" i="28"/>
  <c r="C52" i="28"/>
  <c r="C72" i="28" s="1"/>
  <c r="C73" i="25"/>
  <c r="I73" i="25"/>
  <c r="J73" i="25"/>
  <c r="P73" i="25"/>
  <c r="E73" i="25"/>
  <c r="F73" i="25"/>
  <c r="Q68" i="25"/>
  <c r="Q73" i="25" s="1"/>
  <c r="S66" i="25"/>
  <c r="D73" i="25"/>
  <c r="S65" i="25"/>
  <c r="G73" i="25"/>
  <c r="K73" i="25"/>
  <c r="N53" i="25"/>
  <c r="N73" i="25" s="1"/>
  <c r="S32" i="25"/>
  <c r="S33" i="25" s="1"/>
  <c r="S11" i="30" l="1"/>
  <c r="S32" i="30" s="1"/>
  <c r="S52" i="30" s="1"/>
  <c r="S72" i="30" s="1"/>
  <c r="C32" i="30"/>
  <c r="C52" i="30" s="1"/>
  <c r="C72" i="30" s="1"/>
  <c r="H67" i="28"/>
  <c r="S61" i="28"/>
  <c r="P72" i="28"/>
  <c r="I67" i="28"/>
  <c r="S63" i="28"/>
  <c r="N67" i="28"/>
  <c r="N72" i="28" s="1"/>
  <c r="S62" i="28"/>
  <c r="S67" i="28"/>
  <c r="S72" i="28" s="1"/>
  <c r="P67" i="28"/>
  <c r="F67" i="28"/>
  <c r="F72" i="28" s="1"/>
  <c r="S59" i="28"/>
  <c r="I72" i="28"/>
  <c r="H72" i="28"/>
  <c r="S32" i="28"/>
  <c r="S53" i="25"/>
  <c r="S52" i="28"/>
  <c r="S68" i="25"/>
  <c r="S73" i="2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  <author>tc={035FC015-F49C-4843-8A7D-5C5BA5014824}</author>
  </authors>
  <commentList>
    <comment ref="K34" authorId="0" shapeId="0" xr:uid="{733037AF-52A6-42C1-9C8C-753434E1CF6B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$100 CASH AT DRAFT</t>
        </r>
      </text>
    </comment>
    <comment ref="L34" authorId="0" shapeId="0" xr:uid="{0CA6A8F8-1C78-474D-B5C1-75A121037C2A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CK 1946 AT draft
</t>
        </r>
      </text>
    </comment>
    <comment ref="N34" authorId="1" shapeId="0" xr:uid="{035FC015-F49C-4843-8A7D-5C5BA5014824}">
      <text>
        <t>[Threaded comment]
Your version of Excel allows you to read this threaded comment; however, any edits to it will get removed if the file is opened in a newer version of Excel. Learn more: https://go.microsoft.com/fwlink/?linkid=870924
Comment:
    8/24 via ZELLE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D37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CK#1623</t>
        </r>
      </text>
    </comment>
    <comment ref="G37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 #197
</t>
        </r>
      </text>
    </comment>
    <comment ref="I37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 on 8/15/15</t>
        </r>
      </text>
    </comment>
    <comment ref="J37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$80 cash on 30AUG15 - $43 for Pauls football pool and $37 for Fantasy Football</t>
        </r>
      </text>
    </comment>
    <comment ref="M4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CK#723</t>
        </r>
      </text>
    </comment>
    <comment ref="E5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PAYPAL 1/8/16</t>
        </r>
      </text>
    </comment>
    <comment ref="I52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 APR/16</t>
        </r>
      </text>
    </comment>
    <comment ref="L52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CASH 12-31-15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J37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2014 WC POOL
( 5 entries @ $8.00 )
</t>
        </r>
      </text>
    </comment>
    <comment ref="K37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WC Pool Payout = $147.50 less entry fee of $16 = $131.50</t>
        </r>
      </text>
    </comment>
    <comment ref="L37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$100 ck #169 - $40 for WC Pool &amp; $60 for FF
</t>
        </r>
      </text>
    </comment>
    <comment ref="N37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WC Payout $73.75 less entry fee $26 = $47.75</t>
        </r>
      </text>
    </comment>
    <comment ref="M38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Jeffrey &amp; Sylvia:
PD CK#151 8/26/14</t>
        </r>
      </text>
    </comment>
    <comment ref="C39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9/20 CK#6271</t>
        </r>
      </text>
    </comment>
    <comment ref="D42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10/15 CK#3742</t>
        </r>
      </text>
    </comment>
    <comment ref="N52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
</t>
        </r>
      </text>
    </comment>
    <comment ref="Q52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Midieval Times Tix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  <author>Jeff Condino</author>
  </authors>
  <commentList>
    <comment ref="D36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 for 2013 SURVIVOR POOL #1</t>
        </r>
      </text>
    </comment>
    <comment ref="F36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I36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J36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$10.00 for SURVIVOR POOL #1 - $5.00 Melinda and $5.00 Eric</t>
        </r>
      </text>
    </comment>
    <comment ref="L36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O36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$15.00 for SURVIVOR POOL #1 - $5.00 Chris, $5.00 Sam and $5.00 Brent</t>
        </r>
      </text>
    </comment>
    <comment ref="P36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Q36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R36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$10.00 for SURVIVOR POOL #1 - $5.00 Patrick and $5.00 Lindsey</t>
        </r>
      </text>
    </comment>
    <comment ref="O39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Via PayPal 9/30/2013</t>
        </r>
      </text>
    </comment>
    <comment ref="K47" authorId="1" shapeId="0" xr:uid="{00000000-0006-0000-0800-00000B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 11/18/2013</t>
        </r>
      </text>
    </comment>
    <comment ref="O48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Via PayPal 11/28/2013</t>
        </r>
      </text>
    </comment>
    <comment ref="D50" authorId="1" shapeId="0" xr:uid="{00000000-0006-0000-0800-00000D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CK#487 12/20</t>
        </r>
      </text>
    </comment>
    <comment ref="D51" authorId="1" shapeId="0" xr:uid="{00000000-0006-0000-0800-00000E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2013 Survivor Pool Payout $26.43</t>
        </r>
      </text>
    </comment>
    <comment ref="H51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CK#6177 1/17/14
</t>
        </r>
      </text>
    </comment>
    <comment ref="I51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Sylvia IOU's
</t>
        </r>
      </text>
    </comment>
    <comment ref="K51" authorId="1" shapeId="0" xr:uid="{00000000-0006-0000-0800-000011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 1/5/2014</t>
        </r>
      </text>
    </comment>
    <comment ref="P51" authorId="1" shapeId="0" xr:uid="{00000000-0006-0000-0800-000012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2013 Survivor Pool Payout $26.43</t>
        </r>
      </text>
    </comment>
    <comment ref="R51" authorId="1" shapeId="0" xr:uid="{00000000-0006-0000-0800-000013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PAYPAL 1/9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G4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For Suicide Pool #1 ($20.00) and Suicide Pool #2 ($10.00)</t>
        </r>
      </text>
    </comment>
    <comment ref="Q47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Suicide pool #1/#2 - 20
Euro 2012 - 60
</t>
        </r>
      </text>
    </comment>
    <comment ref="D48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$240 - $10 was for suicide pool #1 &amp; #2</t>
        </r>
      </text>
    </comment>
    <comment ref="Q48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BC 2012 $215
</t>
        </r>
      </text>
    </comment>
    <comment ref="O50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H34" authorId="0" shapeId="0" xr:uid="{9EA6698E-9613-46FE-AC9A-300271245A48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on DRAFT DAY vis APPLE PAY</t>
        </r>
      </text>
    </comment>
    <comment ref="K34" authorId="0" shapeId="0" xr:uid="{314E8D7D-A49B-4F77-B789-721BA2E86E4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CASH on DRAFT DAY</t>
        </r>
      </text>
    </comment>
    <comment ref="L34" authorId="0" shapeId="0" xr:uid="{01B55440-AAB8-41A8-A46E-C53F63DDA92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on DRAFT DAY via CHECK
</t>
        </r>
      </text>
    </comment>
    <comment ref="P34" authorId="0" shapeId="0" xr:uid="{9B16988A-4705-45C3-B381-8C1473577B45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Zelle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F35" authorId="0" shapeId="0" xr:uid="{4BD3848E-428B-4478-8762-009BBD777057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Draft DAY
</t>
        </r>
      </text>
    </comment>
    <comment ref="R35" authorId="0" shapeId="0" xr:uid="{87AD4150-967B-4522-9EA9-C79B46B4E2A4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Draft DAY
</t>
        </r>
      </text>
    </comment>
    <comment ref="N41" authorId="0" shapeId="0" xr:uid="{2C366189-AFA3-4DDC-B95A-25419A055357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$100 CK#1889 10/28/23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tc={E532D093-605C-4C39-BE11-0E2232E0C083}</author>
    <author>tc={C8F5018E-95B9-46C3-ACE4-2C53CFCE06B0}</author>
    <author>Jeff Condino</author>
  </authors>
  <commentList>
    <comment ref="M35" authorId="0" shapeId="0" xr:uid="{E532D093-605C-4C39-BE11-0E2232E0C083}">
      <text>
        <t>[Threaded comment]
Your version of Excel allows you to read this threaded comment; however, any edits to it will get removed if the file is opened in a newer version of Excel. Learn more: https://go.microsoft.com/fwlink/?linkid=870924
Comment:
    PD 9/4 via ck</t>
      </text>
    </comment>
    <comment ref="J45" authorId="1" shapeId="0" xr:uid="{C8F5018E-95B9-46C3-ACE4-2C53CFCE06B0}">
      <text>
        <t>[Threaded comment]
Your version of Excel allows you to read this threaded comment; however, any edits to it will get removed if the file is opened in a newer version of Excel. Learn more: https://go.microsoft.com/fwlink/?linkid=870924
Comment:
    World Cup Pool</t>
      </text>
    </comment>
    <comment ref="H71" authorId="2" shapeId="0" xr:uid="{CFDC0011-D4D7-4AC8-87F9-23250EF4DC74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ApplePay 1/31/23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C35" authorId="0" shapeId="0" xr:uid="{68CBE58A-D419-4A40-BA02-4199082894B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via PAYPAL 26AUG2021
</t>
        </r>
      </text>
    </comment>
    <comment ref="I46" authorId="0" shapeId="0" xr:uid="{86C93514-1DF8-47A5-A779-CB7FCEBAFE75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via CK
</t>
        </r>
      </text>
    </comment>
    <comment ref="P50" authorId="0" shapeId="0" xr:uid="{D6E8286C-7F95-49B0-923D-AB2550A0AC3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CASH 13FEB2022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N35" authorId="0" shapeId="0" xr:uid="{FBE5E2C9-FF64-424D-9AE8-30EED8247FFE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Paud $100 vis Apple Pay on Draft Day (6SEPT2020)
</t>
        </r>
      </text>
    </comment>
    <comment ref="P35" authorId="0" shapeId="0" xr:uid="{6470B7B9-D48A-4733-B38C-6FC58CC46B61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paypal on draft day 9/6
</t>
        </r>
      </text>
    </comment>
    <comment ref="R35" authorId="0" shapeId="0" xr:uid="{4B34D0E1-4826-4359-9472-ED2D0F11646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9/9 CK #21</t>
        </r>
      </text>
    </comment>
    <comment ref="G50" authorId="0" shapeId="0" xr:uid="{5453E318-EE79-42F2-91AA-61EDEAE7E80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RECD $188.75 CK1813 5/6/2021</t>
        </r>
      </text>
    </comment>
    <comment ref="J50" authorId="0" shapeId="0" xr:uid="{6D181E2D-4218-4437-8D1E-99C2DAECB2D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$828 CK6130 1/11/2021</t>
        </r>
      </text>
    </comment>
    <comment ref="R50" authorId="0" shapeId="0" xr:uid="{AAC9580A-4DE0-4FA6-8401-EDBE3719CCE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8/2021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Condino</author>
  </authors>
  <commentList>
    <comment ref="C37" authorId="0" shapeId="0" xr:uid="{983FC1A3-92CA-489D-9372-85D68774D96B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PD CK 8/31/18</t>
        </r>
      </text>
    </comment>
    <comment ref="E37" authorId="0" shapeId="0" xr:uid="{58C5FE07-FF13-4D77-9D04-239805256AAB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$147.50 CK#6689 on 2SEP2018</t>
        </r>
      </text>
    </comment>
    <comment ref="G37" authorId="0" shapeId="0" xr:uid="{1B084C92-A1E2-4247-817F-D11EE819DCDF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$91.25 CK 1725on 2SEP2018</t>
        </r>
      </text>
    </comment>
    <comment ref="H37" authorId="0" shapeId="0" xr:uid="{A53FB739-40AD-4C34-95F8-D25CA438B9A8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$50 cash on draft day
</t>
        </r>
      </text>
    </comment>
    <comment ref="L38" authorId="0" shapeId="0" xr:uid="{6C55340B-165A-45DF-806B-E81DA6DD5452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$200 via PayPal 25SEP2018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  <author>Jeff Condino</author>
  </authors>
  <commentList>
    <comment ref="J3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 ON DRAFT DAY 3SEP2017</t>
        </r>
      </text>
    </comment>
    <comment ref="K3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 on Draft Day 3SEP2017</t>
        </r>
      </text>
    </comment>
    <comment ref="L37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#6607 on Draft Day 3SEP2017</t>
        </r>
      </text>
    </comment>
    <comment ref="M40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ck#1693</t>
        </r>
      </text>
    </comment>
    <comment ref="L44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#6644 on 4NOV2017</t>
        </r>
      </text>
    </comment>
    <comment ref="E52" authorId="1" shapeId="0" xr:uid="{D491110F-DBD8-4448-A2DC-A0EFC5C70B38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4/26 VIA APPLEPAY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N37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$90 ON DRAFT DAY</t>
        </r>
      </text>
    </comment>
    <comment ref="H40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
</t>
        </r>
      </text>
    </comment>
    <comment ref="C5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$100 via PAY PAL on 7/26/2017</t>
        </r>
      </text>
    </comment>
    <comment ref="E52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 PAL on 1/6/2017</t>
        </r>
      </text>
    </comment>
    <comment ref="H5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#6529 on 30 Dec 2016
</t>
        </r>
      </text>
    </comment>
    <comment ref="L5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CASH Jan 2</t>
        </r>
      </text>
    </comment>
    <comment ref="O52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 1/25/17</t>
        </r>
      </text>
    </comment>
    <comment ref="Q52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#6529 on 30 Dec 2016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<sst xmlns="http://schemas.openxmlformats.org/spreadsheetml/2006/main" count="2113" uniqueCount="254">
  <si>
    <t xml:space="preserve"> </t>
  </si>
  <si>
    <t>BIG TUNA</t>
  </si>
  <si>
    <t>TYPHOON MEL</t>
  </si>
  <si>
    <t>CHICO</t>
  </si>
  <si>
    <t>FOGHORN</t>
  </si>
  <si>
    <t>BARBS ARMY</t>
  </si>
  <si>
    <t>BLACK 1</t>
  </si>
  <si>
    <t>BLACK 2</t>
  </si>
  <si>
    <t>BLACK 3</t>
  </si>
  <si>
    <t>BLACK 4</t>
  </si>
  <si>
    <t>BLACK 5</t>
  </si>
  <si>
    <t>BLACK 6</t>
  </si>
  <si>
    <t>BLACK 7</t>
  </si>
  <si>
    <t>BLACK 8</t>
  </si>
  <si>
    <t>BLUE 1</t>
  </si>
  <si>
    <t>BLUE 2</t>
  </si>
  <si>
    <t>BLUE 3</t>
  </si>
  <si>
    <t>BLUE 4</t>
  </si>
  <si>
    <t>BLUE 5</t>
  </si>
  <si>
    <t>BLUE 6</t>
  </si>
  <si>
    <t>BLUE 7</t>
  </si>
  <si>
    <t>BLUE 8</t>
  </si>
  <si>
    <t>EVIL ONE</t>
  </si>
  <si>
    <t>HERMIE</t>
  </si>
  <si>
    <t>www.condinofantasyfootball.com</t>
  </si>
  <si>
    <t>CONVICTS</t>
  </si>
  <si>
    <t>MARLETT &amp; ME</t>
  </si>
  <si>
    <t>THE FEET</t>
  </si>
  <si>
    <t>TWO A'S</t>
  </si>
  <si>
    <t>EL JAKE</t>
  </si>
  <si>
    <t>IOU's</t>
  </si>
  <si>
    <t>Draft Fee</t>
  </si>
  <si>
    <t>Week 1 Loss</t>
  </si>
  <si>
    <t>Week 2 Loss</t>
  </si>
  <si>
    <t>Week 3 Loss</t>
  </si>
  <si>
    <t>Week 4 Loss</t>
  </si>
  <si>
    <t>Week 5 Loss</t>
  </si>
  <si>
    <t>Week 6 Loss</t>
  </si>
  <si>
    <t>Week 7 Loss</t>
  </si>
  <si>
    <t>Week 8 Loss</t>
  </si>
  <si>
    <t>Week 9 Loss</t>
  </si>
  <si>
    <t>Week 10 Loss</t>
  </si>
  <si>
    <t>Week 11 Loss</t>
  </si>
  <si>
    <t>Week 12 Loss</t>
  </si>
  <si>
    <t>Week 13 Loss</t>
  </si>
  <si>
    <t>Week 14 Loss</t>
  </si>
  <si>
    <t>Week 15 Loss</t>
  </si>
  <si>
    <t>Add Player</t>
  </si>
  <si>
    <t>TOTAL COST</t>
  </si>
  <si>
    <t>Week 1 PAID</t>
  </si>
  <si>
    <t>Week 2 PAID</t>
  </si>
  <si>
    <t>Week 3 PAID</t>
  </si>
  <si>
    <t>Week 4 PAID</t>
  </si>
  <si>
    <t>Week 5 PAID</t>
  </si>
  <si>
    <t>Week 6 PAID</t>
  </si>
  <si>
    <t>Week 7 PAID</t>
  </si>
  <si>
    <t>Week 8 PAID</t>
  </si>
  <si>
    <t>Week 9 PAID</t>
  </si>
  <si>
    <t>Week 10 PAID</t>
  </si>
  <si>
    <t>Week 11 PAID</t>
  </si>
  <si>
    <t>Week 12 PAID</t>
  </si>
  <si>
    <t>Week 13 PAID</t>
  </si>
  <si>
    <t>Week 14 PAID</t>
  </si>
  <si>
    <t>Week 15 PAID</t>
  </si>
  <si>
    <t>TOTAL PAID</t>
  </si>
  <si>
    <t>TOTAL IOU</t>
  </si>
  <si>
    <t>2010 CONDINO FANTASY FOOTBALL LEAGUE</t>
  </si>
  <si>
    <t>SKEEZIX/SP</t>
  </si>
  <si>
    <t>LEWIS</t>
  </si>
  <si>
    <t>CHIEF</t>
  </si>
  <si>
    <t>NET IOU - 2011</t>
  </si>
  <si>
    <t>CarryFwd 2010</t>
  </si>
  <si>
    <t>BLACK 1st Place</t>
  </si>
  <si>
    <t>BLACK 2nd Place</t>
  </si>
  <si>
    <t>BLUE 2nd Place</t>
  </si>
  <si>
    <t>HIGH SCORE</t>
  </si>
  <si>
    <t>HIGH AVE</t>
  </si>
  <si>
    <t>CHAMPION</t>
  </si>
  <si>
    <t>RUNNER-UP</t>
  </si>
  <si>
    <t>CarryFWD-2012</t>
  </si>
  <si>
    <t>2012 PAYOUTS</t>
  </si>
  <si>
    <t>BLUE 1st Place</t>
  </si>
  <si>
    <t>TOTAL</t>
  </si>
  <si>
    <t>STINKY PETE</t>
  </si>
  <si>
    <t>LLLLOYD</t>
  </si>
  <si>
    <t>2012 CONDINO FANTASY FOOTBALL LEAGUE</t>
  </si>
  <si>
    <t>2011 IOU CARRYFWD</t>
  </si>
  <si>
    <t>2011 CREDIT CARRYFWD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</si>
  <si>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</si>
  <si>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</si>
  <si>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</si>
  <si>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</si>
  <si>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</si>
  <si>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</si>
  <si>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</si>
  <si>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</si>
  <si>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</si>
  <si>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</si>
  <si>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</si>
  <si>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</si>
  <si>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</si>
  <si>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</si>
  <si>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</si>
  <si>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TOTAL POINTS</t>
  </si>
  <si>
    <t>AVERAGE</t>
  </si>
  <si>
    <t xml:space="preserve">  </t>
  </si>
  <si>
    <t>CK#1262</t>
  </si>
  <si>
    <t>DTC 12/13</t>
  </si>
  <si>
    <t>NET IOU BEFORE PAYOUTS</t>
  </si>
  <si>
    <t>CarryFWD to 2013</t>
  </si>
  <si>
    <t>CK#1263</t>
  </si>
  <si>
    <t>CK#1264</t>
  </si>
  <si>
    <t>JEANS</t>
  </si>
  <si>
    <t>2013 CONDINO FANTASY FOOTBALL LEAGUE</t>
  </si>
  <si>
    <t>2012 IOU CARRYFWD</t>
  </si>
  <si>
    <t>2012 CREDIT CARRYFWD</t>
  </si>
  <si>
    <t>THE VILLAIN</t>
  </si>
  <si>
    <t>JUDGE SMAILS</t>
  </si>
  <si>
    <t>TYPHOON</t>
  </si>
  <si>
    <t>ST PATRICK</t>
  </si>
  <si>
    <t>2013 PAYOUTS</t>
  </si>
  <si>
    <t>CHAMPION ($262)</t>
  </si>
  <si>
    <t>RUNNER-UP ($112)</t>
  </si>
  <si>
    <t>POST SEASON</t>
  </si>
  <si>
    <t>2013 TOTAL COST</t>
  </si>
  <si>
    <t>2013 TOTAL PAID</t>
  </si>
  <si>
    <t>NET IOU AFTER PAYOUTS</t>
  </si>
  <si>
    <t>Family Adjustments</t>
  </si>
  <si>
    <t>2014 CONDINO FANTASY FOOTBALL LEAGUE</t>
  </si>
  <si>
    <t>2014 PAYOUTS</t>
  </si>
  <si>
    <t>2013 IOU CARRYFWD</t>
  </si>
  <si>
    <t>2014 TOTAL COST</t>
  </si>
  <si>
    <t>2013 CREDIT CARRYFWD</t>
  </si>
  <si>
    <t>2014 TOTAL PAID</t>
  </si>
  <si>
    <t>CHAMPION ($269)</t>
  </si>
  <si>
    <t>RUNNER-UP ($119)</t>
  </si>
  <si>
    <t>2014 COST + 2013 IOU</t>
  </si>
  <si>
    <t>PAID JMC</t>
  </si>
  <si>
    <t>PAID CK#1045  1/10/15</t>
  </si>
  <si>
    <t>PAID CK#1057 6/5/15</t>
  </si>
  <si>
    <t>2014 IOU CARRYFWD to 2015</t>
  </si>
  <si>
    <t>2015 CONDINO FANTASY FOOTBALL LEAGUE</t>
  </si>
  <si>
    <t>PSYCHO</t>
  </si>
  <si>
    <t>2014 IOU CARRYFWD</t>
  </si>
  <si>
    <t>2015 TOTAL COST</t>
  </si>
  <si>
    <t>2015 COST + 2014 IOU</t>
  </si>
  <si>
    <t>2014 CREDIT CARRYFWD</t>
  </si>
  <si>
    <t>2015 TOTAL PAID</t>
  </si>
  <si>
    <t>SKEEZIX</t>
  </si>
  <si>
    <t>2015 PAYOUTS</t>
  </si>
  <si>
    <t>CHAMPION ($273)</t>
  </si>
  <si>
    <t>RUNNER-UP ($123)</t>
  </si>
  <si>
    <t>UPDATED 15JAN2016</t>
  </si>
  <si>
    <t>PAID CK#1078 1/15/16</t>
  </si>
  <si>
    <t>PAID CK#1079 1/15/16</t>
  </si>
  <si>
    <t>PAID CK#1080 1/15/16</t>
  </si>
  <si>
    <t>PAID CK#1076 1/9/16</t>
  </si>
  <si>
    <t>2015 IOU CARRYFWD to 2016</t>
  </si>
  <si>
    <t>2015 IOU CARRYFWD</t>
  </si>
  <si>
    <t>2016 CONDINO FANTASY FOOTBALL LEAGUE</t>
  </si>
  <si>
    <t>2016 IOU CARRYFWD to 2017</t>
  </si>
  <si>
    <t>2016 PAYOUTS</t>
  </si>
  <si>
    <t>2016 TOTAL PAID</t>
  </si>
  <si>
    <t>2015 CREDIT CARRYFWD</t>
  </si>
  <si>
    <t>2016 TOTAL COST</t>
  </si>
  <si>
    <t>2016 COST + 2015 IOU</t>
  </si>
  <si>
    <t>Pd $311.25 on 7/26/17 - ck#1207</t>
  </si>
  <si>
    <t>Pd  7/6/17 - Priceline</t>
  </si>
  <si>
    <t>TYPHHOON MEL</t>
  </si>
  <si>
    <t>El JAKE</t>
  </si>
  <si>
    <t>SKEEZICS</t>
  </si>
  <si>
    <t>2016 IOU CARRYFWD</t>
  </si>
  <si>
    <t>2017 CONDINO FANTASY FOOTBALL LEAGUE</t>
  </si>
  <si>
    <t>2017 TOTAL COST</t>
  </si>
  <si>
    <t>2017 COST + 2016 IOU</t>
  </si>
  <si>
    <t>2016 CREDIT CARRYFWD</t>
  </si>
  <si>
    <t>2017 TOTAL PAID</t>
  </si>
  <si>
    <t>BETO's BEES</t>
  </si>
  <si>
    <t>2017 PAYOUTS</t>
  </si>
  <si>
    <t>CHAMPION ($267)</t>
  </si>
  <si>
    <t>RUNNER-UP ($117)</t>
  </si>
  <si>
    <t>2017 IOU CARRYFWD to 2018</t>
  </si>
  <si>
    <t>2018 CONDINO FANTASY FOOTBALL LEAGUE</t>
  </si>
  <si>
    <t>2017 IOU CARRYFWD</t>
  </si>
  <si>
    <t>2018 PAYOUTS</t>
  </si>
  <si>
    <t>2018 IOU CARRYFWD to 2019</t>
  </si>
  <si>
    <t>PAID CK</t>
  </si>
  <si>
    <t>2018 TOTAL COST</t>
  </si>
  <si>
    <t>2018 COST + 2017 IOU</t>
  </si>
  <si>
    <t>2017 CREDIT CARRYFWD</t>
  </si>
  <si>
    <t>2019 CONDINO FANTASY FOOTBALL LEAGUE</t>
  </si>
  <si>
    <t>2018 IOU CARRYFWD</t>
  </si>
  <si>
    <t>2019 TOTAL COST</t>
  </si>
  <si>
    <t>2019 COST + 2018 IOU</t>
  </si>
  <si>
    <t>2019 TOTAL PAID</t>
  </si>
  <si>
    <t>2019 PAYOUTS</t>
  </si>
  <si>
    <t>CHAMPION ($261)</t>
  </si>
  <si>
    <t>RUNNER-UP ($111)</t>
  </si>
  <si>
    <t>2019 IOU CARRYFWD to 2020</t>
  </si>
  <si>
    <t># 46</t>
  </si>
  <si>
    <t>2020 CONDINO FANTASY FOOTBALL LEAGUE</t>
  </si>
  <si>
    <t>2019 IOU CARRYFWD</t>
  </si>
  <si>
    <t>2020 TOTAL COST</t>
  </si>
  <si>
    <t>2020 COST + 2019 IOU</t>
  </si>
  <si>
    <t>2020 TOTAL PAID</t>
  </si>
  <si>
    <t>2020 PAYOUTS</t>
  </si>
  <si>
    <t>2020 IOU CARRYFWD to 2021</t>
  </si>
  <si>
    <t>2021 CONDINO FANTASY FOOTBALL LEAGUE - IOU'S</t>
  </si>
  <si>
    <t>SIR ALEX</t>
  </si>
  <si>
    <t>2020 IOU CARRYFWD</t>
  </si>
  <si>
    <t>2021 TOTAL COST</t>
  </si>
  <si>
    <t>2021 COST + 2020 IOU</t>
  </si>
  <si>
    <t>2021 TOTAL PAID</t>
  </si>
  <si>
    <t>2021 PAYOUTS</t>
  </si>
  <si>
    <t>2021 CONDINO FANTASY FOOTBALL LEAGUE - SCORES</t>
  </si>
  <si>
    <t>CHAMPION ($259)</t>
  </si>
  <si>
    <t>RUNNER-UP ($109)</t>
  </si>
  <si>
    <t>PAID OUT</t>
  </si>
  <si>
    <t>2021 IOU CARRYFWD to 2022</t>
  </si>
  <si>
    <t>2022 CONDINO FANTASY FOOTBALL LEAGUE - IOU'S</t>
  </si>
  <si>
    <t>2021 IOU CARRYFWD</t>
  </si>
  <si>
    <t>2022 TOTAL COST</t>
  </si>
  <si>
    <t>2022 COST + 2021 IOU</t>
  </si>
  <si>
    <t>2022 TOTAL PAID</t>
  </si>
  <si>
    <t>2022 PAYOUTS</t>
  </si>
  <si>
    <t>2022 IOU CARRYFWD to 2023</t>
  </si>
  <si>
    <t>CHAMPION ($260)</t>
  </si>
  <si>
    <t>RUNNER-UP ($110)</t>
  </si>
  <si>
    <t>2023 CONDINO FANTASY FOOTBALL LEAGUE - IOU'S</t>
  </si>
  <si>
    <t>2022 IOU CARRYFWD</t>
  </si>
  <si>
    <t>2023 TOTAL COST</t>
  </si>
  <si>
    <t>2023 COST + 2022 IOU</t>
  </si>
  <si>
    <t>2023 TOTAL PAID</t>
  </si>
  <si>
    <t>2023 PAYOUTS</t>
  </si>
  <si>
    <t>2023 IOU CARRYFWD to 2024</t>
  </si>
  <si>
    <t>2023 CONDINO FANTASY FOOTBALL LEAGUE - SCORES</t>
  </si>
  <si>
    <t>2024 CONDINO FANTASY FOOTBALL LEAGUE - IOU'S</t>
  </si>
  <si>
    <t>2023 IOU CARRYFWD</t>
  </si>
  <si>
    <t>2024 IOU CARRYFWD to 2025</t>
  </si>
  <si>
    <t>2024 PAYOUTS</t>
  </si>
  <si>
    <t>2024 TOTAL COST</t>
  </si>
  <si>
    <t>2024 COST + 2023 IOU</t>
  </si>
  <si>
    <t>2024 TOTAL PAID</t>
  </si>
  <si>
    <t>2024 CONDINO FANTASY FOOTBALL LEAGUE - SCORES</t>
  </si>
  <si>
    <t>CHAMPION ($263)</t>
  </si>
  <si>
    <t>RUNNER-UP ($113)</t>
  </si>
  <si>
    <t>2025 CONDINO FANTASY FOOTBALL LEAGUE - IOU'S</t>
  </si>
  <si>
    <t>SAM I AM</t>
  </si>
  <si>
    <t>BETOS BEES</t>
  </si>
  <si>
    <t>2025 PAYOUTS</t>
  </si>
  <si>
    <t>2025 IOU CARRYFWD to 2026</t>
  </si>
  <si>
    <t>2025 TOTAL PAID</t>
  </si>
  <si>
    <t>2025 COST + 2024 IOU</t>
  </si>
  <si>
    <t>2024 IOU CARRYFWD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</si>
</sst>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85" x14ac:knownFonts="1">
    <font>
      <sz val="10"/>
      <name val="Arial"/>
    </font>
    <font>
      <sz val="10"/>
      <name val="Arial"/>
      <family val="2"/>
    </font>
    <font>
      <sz val="14"/>
      <name val="Book Antiqua"/>
      <family val="1"/>
    </font>
    <font>
      <b/>
      <i/>
      <sz val="14"/>
      <name val="Book Antiqua"/>
      <family val="1"/>
    </font>
    <font>
      <sz val="8"/>
      <name val="Book Antiqua"/>
      <family val="1"/>
    </font>
    <font>
      <sz val="8"/>
      <color indexed="10"/>
      <name val="Book Antiqua"/>
      <family val="1"/>
    </font>
    <font>
      <sz val="10"/>
      <color indexed="8"/>
      <name val="Arial"/>
      <family val="2"/>
    </font>
    <font>
      <sz val="8"/>
      <color indexed="8"/>
      <name val="Book Antiqua"/>
      <family val="1"/>
    </font>
    <font>
      <sz val="12"/>
      <color indexed="8"/>
      <name val="Arial"/>
      <family val="2"/>
    </font>
    <font>
      <sz val="10"/>
      <color indexed="63"/>
      <name val="Arial"/>
      <family val="2"/>
    </font>
    <font>
      <sz val="8"/>
      <color indexed="63"/>
      <name val="Book Antiqua"/>
      <family val="1"/>
    </font>
    <font>
      <sz val="10"/>
      <name val="Arial"/>
      <family val="2"/>
    </font>
    <font>
      <sz val="3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color indexed="9"/>
      <name val="Arial"/>
      <family val="2"/>
    </font>
    <font>
      <sz val="6"/>
      <name val="Arial Narrow"/>
      <family val="2"/>
    </font>
    <font>
      <b/>
      <i/>
      <sz val="14"/>
      <name val="Arial Narrow"/>
      <family val="2"/>
    </font>
    <font>
      <b/>
      <i/>
      <sz val="12"/>
      <name val="Arial Narrow"/>
      <family val="2"/>
    </font>
    <font>
      <sz val="14"/>
      <name val="Arial"/>
      <family val="2"/>
    </font>
    <font>
      <b/>
      <sz val="12"/>
      <name val="Arial Narrow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 Narrow"/>
      <family val="2"/>
    </font>
    <font>
      <b/>
      <sz val="14"/>
      <name val="Arial Narrow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b/>
      <i/>
      <sz val="26"/>
      <color rgb="FF31767F"/>
      <name val="Arial Narrow"/>
      <family val="2"/>
    </font>
    <font>
      <sz val="10"/>
      <color theme="1"/>
      <name val="Arial"/>
      <family val="2"/>
    </font>
    <font>
      <b/>
      <sz val="10"/>
      <color theme="4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b/>
      <i/>
      <u/>
      <sz val="26"/>
      <color theme="9" tint="-0.499984740745262"/>
      <name val="Arial Narrow"/>
      <family val="2"/>
    </font>
    <font>
      <sz val="36"/>
      <color theme="9" tint="-0.499984740745262"/>
      <name val="Arial"/>
      <family val="2"/>
    </font>
    <font>
      <sz val="36"/>
      <color rgb="FF002060"/>
      <name val="Arial"/>
      <family val="2"/>
    </font>
    <font>
      <b/>
      <i/>
      <u/>
      <sz val="26"/>
      <color rgb="FF00B050"/>
      <name val="Arial Narrow"/>
      <family val="2"/>
    </font>
    <font>
      <sz val="36"/>
      <color rgb="FF00B050"/>
      <name val="Arial"/>
      <family val="2"/>
    </font>
    <font>
      <b/>
      <i/>
      <u/>
      <sz val="26"/>
      <color rgb="FF002060"/>
      <name val="Arial Narrow"/>
      <family val="2"/>
    </font>
    <font>
      <b/>
      <i/>
      <u/>
      <sz val="26"/>
      <color rgb="FF31767F"/>
      <name val="Arial Narrow"/>
      <family val="2"/>
    </font>
    <font>
      <b/>
      <i/>
      <u val="singleAccounting"/>
      <sz val="32"/>
      <color rgb="FF006600"/>
      <name val="Arial Narrow"/>
      <family val="2"/>
    </font>
    <font>
      <b/>
      <sz val="14"/>
      <color theme="1"/>
      <name val="Arial Narrow"/>
      <family val="2"/>
    </font>
    <font>
      <b/>
      <i/>
      <u/>
      <sz val="26"/>
      <color theme="4" tint="-0.249977111117893"/>
      <name val="Arial Narrow"/>
      <family val="2"/>
    </font>
    <font>
      <sz val="10"/>
      <name val="Arial"/>
      <family val="2"/>
    </font>
    <font>
      <b/>
      <i/>
      <u/>
      <sz val="26"/>
      <color theme="4" tint="-0.249977111117893"/>
      <name val="Arial Narrow"/>
      <family val="2"/>
    </font>
    <font>
      <sz val="36"/>
      <color theme="4" tint="-0.249977111117893"/>
      <name val="Arial"/>
      <family val="2"/>
    </font>
    <font>
      <sz val="12"/>
      <color indexed="8"/>
      <name val="Arial"/>
      <family val="2"/>
    </font>
    <font>
      <b/>
      <i/>
      <sz val="14"/>
      <name val="Book Antiqua"/>
      <family val="1"/>
    </font>
    <font>
      <sz val="14"/>
      <name val="Book Antiqua"/>
      <family val="1"/>
    </font>
    <font>
      <sz val="10"/>
      <name val="Arial"/>
      <family val="2"/>
    </font>
    <font>
      <sz val="10"/>
      <color theme="0"/>
      <name val="Arial"/>
      <family val="2"/>
    </font>
    <font>
      <sz val="10"/>
      <color indexed="8"/>
      <name val="Arial"/>
      <family val="2"/>
    </font>
    <font>
      <b/>
      <sz val="11"/>
      <color rgb="FFFF0000"/>
      <name val="Arial"/>
      <family val="2"/>
    </font>
    <font>
      <sz val="8"/>
      <name val="Book Antiqua"/>
      <family val="1"/>
    </font>
    <font>
      <sz val="8"/>
      <color indexed="10"/>
      <name val="Book Antiqua"/>
      <family val="1"/>
    </font>
    <font>
      <sz val="8"/>
      <color indexed="8"/>
      <name val="Book Antiqua"/>
      <family val="1"/>
    </font>
    <font>
      <sz val="9"/>
      <name val="Arial"/>
      <family val="2"/>
    </font>
    <font>
      <sz val="9"/>
      <color indexed="9"/>
      <name val="Arial"/>
      <family val="2"/>
    </font>
    <font>
      <sz val="6"/>
      <name val="Arial Narrow"/>
      <family val="2"/>
    </font>
    <font>
      <b/>
      <sz val="9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4"/>
      <name val="Arial Narrow"/>
      <family val="2"/>
    </font>
    <font>
      <b/>
      <i/>
      <u/>
      <sz val="26"/>
      <color rgb="FFC00000"/>
      <name val="Arial Narrow"/>
      <family val="2"/>
    </font>
    <font>
      <sz val="36"/>
      <color rgb="FFC00000"/>
      <name val="Arial"/>
      <family val="2"/>
    </font>
    <font>
      <b/>
      <i/>
      <u/>
      <sz val="26"/>
      <color theme="3" tint="0.59999389629810485"/>
      <name val="Arial Narrow"/>
      <family val="2"/>
    </font>
    <font>
      <sz val="36"/>
      <color theme="3" tint="0.59999389629810485"/>
      <name val="Arial"/>
      <family val="2"/>
    </font>
    <font>
      <sz val="12"/>
      <name val="Arial"/>
      <family val="2"/>
    </font>
    <font>
      <b/>
      <i/>
      <u/>
      <sz val="26"/>
      <color theme="9"/>
      <name val="Arial Narrow"/>
      <family val="2"/>
    </font>
    <font>
      <sz val="36"/>
      <color theme="9"/>
      <name val="Arial"/>
      <family val="2"/>
    </font>
    <font>
      <b/>
      <i/>
      <u/>
      <sz val="26"/>
      <color rgb="FF88B1B6"/>
      <name val="Arial Narrow"/>
      <family val="2"/>
    </font>
    <font>
      <sz val="36"/>
      <color rgb="FF88B1B6"/>
      <name val="Arial"/>
      <family val="2"/>
    </font>
    <font>
      <b/>
      <i/>
      <u/>
      <sz val="26"/>
      <color rgb="FFB9B985"/>
      <name val="Arial Narrow"/>
      <family val="2"/>
    </font>
    <font>
      <b/>
      <sz val="12"/>
      <color rgb="FFB9B985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i/>
      <u/>
      <sz val="26"/>
      <color theme="1"/>
      <name val="Arial Narrow"/>
      <family val="2"/>
    </font>
    <font>
      <sz val="36"/>
      <color theme="1"/>
      <name val="Arial"/>
      <family val="2"/>
    </font>
    <font>
      <b/>
      <sz val="12"/>
      <color theme="1"/>
      <name val="Arial"/>
      <family val="2"/>
    </font>
    <font>
      <b/>
      <i/>
      <sz val="14"/>
      <color theme="1"/>
      <name val="Book Antiqua"/>
      <family val="1"/>
    </font>
    <font>
      <sz val="14"/>
      <color theme="1"/>
      <name val="Book Antiqua"/>
      <family val="1"/>
    </font>
    <font>
      <b/>
      <sz val="10"/>
      <color rgb="FFFFFF00"/>
      <name val="Arial"/>
      <family val="2"/>
    </font>
    <font>
      <b/>
      <sz val="14"/>
      <color theme="0"/>
      <name val="Arial Narrow"/>
      <family val="2"/>
    </font>
  </fonts>
  <fills count="3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B9B985"/>
        <bgColor indexed="64"/>
      </patternFill>
    </fill>
    <fill>
      <patternFill patternType="solid">
        <fgColor rgb="FFD0C6A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thin">
        <color indexed="64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78">
    <xf numFmtId="0" fontId="0" fillId="0" borderId="0" xfId="0"/>
    <xf numFmtId="43" fontId="0" fillId="0" borderId="0" xfId="1" applyFont="1"/>
    <xf numFmtId="43" fontId="3" fillId="0" borderId="0" xfId="1" applyFont="1"/>
    <xf numFmtId="43" fontId="2" fillId="0" borderId="0" xfId="1" applyFont="1"/>
    <xf numFmtId="43" fontId="0" fillId="2" borderId="1" xfId="1" applyFont="1" applyFill="1" applyBorder="1"/>
    <xf numFmtId="43" fontId="0" fillId="3" borderId="1" xfId="1" applyFont="1" applyFill="1" applyBorder="1"/>
    <xf numFmtId="43" fontId="6" fillId="4" borderId="1" xfId="1" applyFont="1" applyFill="1" applyBorder="1"/>
    <xf numFmtId="43" fontId="9" fillId="4" borderId="1" xfId="1" applyFont="1" applyFill="1" applyBorder="1"/>
    <xf numFmtId="43" fontId="0" fillId="5" borderId="2" xfId="1" applyFont="1" applyFill="1" applyBorder="1"/>
    <xf numFmtId="43" fontId="0" fillId="6" borderId="1" xfId="1" applyFont="1" applyFill="1" applyBorder="1"/>
    <xf numFmtId="43" fontId="0" fillId="2" borderId="3" xfId="1" applyFont="1" applyFill="1" applyBorder="1"/>
    <xf numFmtId="43" fontId="0" fillId="3" borderId="3" xfId="1" applyFont="1" applyFill="1" applyBorder="1"/>
    <xf numFmtId="43" fontId="0" fillId="0" borderId="4" xfId="1" applyFont="1" applyBorder="1"/>
    <xf numFmtId="43" fontId="6" fillId="4" borderId="3" xfId="1" applyFont="1" applyFill="1" applyBorder="1"/>
    <xf numFmtId="43" fontId="9" fillId="4" borderId="3" xfId="1" applyFont="1" applyFill="1" applyBorder="1"/>
    <xf numFmtId="43" fontId="0" fillId="5" borderId="0" xfId="1" applyFont="1" applyFill="1" applyBorder="1"/>
    <xf numFmtId="43" fontId="0" fillId="6" borderId="3" xfId="1" applyFont="1" applyFill="1" applyBorder="1"/>
    <xf numFmtId="43" fontId="4" fillId="0" borderId="0" xfId="1" applyFont="1"/>
    <xf numFmtId="43" fontId="0" fillId="0" borderId="0" xfId="1" applyFont="1" applyAlignment="1">
      <alignment horizontal="right"/>
    </xf>
    <xf numFmtId="43" fontId="0" fillId="0" borderId="2" xfId="1" applyFont="1" applyBorder="1"/>
    <xf numFmtId="43" fontId="0" fillId="0" borderId="3" xfId="1" applyFont="1" applyBorder="1" applyAlignment="1">
      <alignment horizontal="right"/>
    </xf>
    <xf numFmtId="43" fontId="0" fillId="0" borderId="0" xfId="1" applyFont="1" applyBorder="1"/>
    <xf numFmtId="43" fontId="0" fillId="0" borderId="5" xfId="1" applyFont="1" applyBorder="1" applyAlignment="1">
      <alignment horizontal="right"/>
    </xf>
    <xf numFmtId="43" fontId="0" fillId="0" borderId="6" xfId="1" applyFont="1" applyBorder="1"/>
    <xf numFmtId="43" fontId="0" fillId="0" borderId="7" xfId="1" applyFont="1" applyBorder="1"/>
    <xf numFmtId="43" fontId="0" fillId="0" borderId="8" xfId="1" applyFont="1" applyBorder="1" applyAlignment="1">
      <alignment horizontal="right"/>
    </xf>
    <xf numFmtId="43" fontId="0" fillId="0" borderId="9" xfId="1" applyFont="1" applyBorder="1"/>
    <xf numFmtId="43" fontId="0" fillId="0" borderId="10" xfId="1" applyFont="1" applyBorder="1"/>
    <xf numFmtId="43" fontId="0" fillId="0" borderId="11" xfId="1" applyFont="1" applyBorder="1" applyAlignment="1">
      <alignment horizontal="right"/>
    </xf>
    <xf numFmtId="43" fontId="0" fillId="0" borderId="12" xfId="1" applyFont="1" applyBorder="1"/>
    <xf numFmtId="43" fontId="0" fillId="0" borderId="13" xfId="1" applyFont="1" applyBorder="1"/>
    <xf numFmtId="43" fontId="0" fillId="0" borderId="14" xfId="1" applyFont="1" applyBorder="1" applyAlignment="1">
      <alignment horizontal="right"/>
    </xf>
    <xf numFmtId="43" fontId="0" fillId="0" borderId="15" xfId="1" applyFont="1" applyBorder="1"/>
    <xf numFmtId="43" fontId="0" fillId="0" borderId="16" xfId="1" applyFont="1" applyBorder="1"/>
    <xf numFmtId="43" fontId="0" fillId="0" borderId="17" xfId="1" applyFont="1" applyBorder="1"/>
    <xf numFmtId="43" fontId="0" fillId="0" borderId="18" xfId="1" applyFont="1" applyBorder="1"/>
    <xf numFmtId="43" fontId="0" fillId="0" borderId="19" xfId="1" applyFont="1" applyBorder="1"/>
    <xf numFmtId="43" fontId="0" fillId="0" borderId="20" xfId="1" applyFont="1" applyBorder="1"/>
    <xf numFmtId="43" fontId="0" fillId="0" borderId="21" xfId="1" applyFont="1" applyBorder="1"/>
    <xf numFmtId="43" fontId="5" fillId="2" borderId="5" xfId="1" applyFont="1" applyFill="1" applyBorder="1" applyAlignment="1">
      <alignment horizontal="left"/>
    </xf>
    <xf numFmtId="43" fontId="5" fillId="3" borderId="5" xfId="1" applyFont="1" applyFill="1" applyBorder="1" applyAlignment="1">
      <alignment horizontal="left"/>
    </xf>
    <xf numFmtId="43" fontId="7" fillId="4" borderId="5" xfId="1" applyFont="1" applyFill="1" applyBorder="1" applyAlignment="1">
      <alignment horizontal="left"/>
    </xf>
    <xf numFmtId="43" fontId="10" fillId="4" borderId="5" xfId="1" applyFont="1" applyFill="1" applyBorder="1" applyAlignment="1">
      <alignment horizontal="left"/>
    </xf>
    <xf numFmtId="43" fontId="5" fillId="5" borderId="6" xfId="1" applyFont="1" applyFill="1" applyBorder="1" applyAlignment="1">
      <alignment horizontal="left"/>
    </xf>
    <xf numFmtId="43" fontId="5" fillId="6" borderId="5" xfId="1" applyFont="1" applyFill="1" applyBorder="1" applyAlignment="1">
      <alignment horizontal="left"/>
    </xf>
    <xf numFmtId="43" fontId="0" fillId="7" borderId="22" xfId="1" applyFont="1" applyFill="1" applyBorder="1"/>
    <xf numFmtId="43" fontId="0" fillId="7" borderId="19" xfId="1" applyFont="1" applyFill="1" applyBorder="1"/>
    <xf numFmtId="43" fontId="5" fillId="7" borderId="20" xfId="1" applyFont="1" applyFill="1" applyBorder="1" applyAlignment="1">
      <alignment horizontal="left"/>
    </xf>
    <xf numFmtId="43" fontId="5" fillId="0" borderId="6" xfId="1" applyFont="1" applyBorder="1" applyAlignment="1">
      <alignment horizontal="left"/>
    </xf>
    <xf numFmtId="43" fontId="0" fillId="5" borderId="22" xfId="1" applyFont="1" applyFill="1" applyBorder="1"/>
    <xf numFmtId="43" fontId="0" fillId="5" borderId="19" xfId="1" applyFont="1" applyFill="1" applyBorder="1"/>
    <xf numFmtId="43" fontId="5" fillId="5" borderId="20" xfId="1" applyFont="1" applyFill="1" applyBorder="1" applyAlignment="1">
      <alignment horizontal="left"/>
    </xf>
    <xf numFmtId="43" fontId="0" fillId="8" borderId="2" xfId="1" applyFont="1" applyFill="1" applyBorder="1"/>
    <xf numFmtId="43" fontId="0" fillId="8" borderId="0" xfId="1" applyFont="1" applyFill="1" applyBorder="1"/>
    <xf numFmtId="43" fontId="5" fillId="8" borderId="6" xfId="1" applyFont="1" applyFill="1" applyBorder="1" applyAlignment="1">
      <alignment horizontal="left"/>
    </xf>
    <xf numFmtId="43" fontId="0" fillId="9" borderId="22" xfId="1" applyFont="1" applyFill="1" applyBorder="1"/>
    <xf numFmtId="43" fontId="0" fillId="9" borderId="19" xfId="1" applyFont="1" applyFill="1" applyBorder="1"/>
    <xf numFmtId="43" fontId="5" fillId="9" borderId="20" xfId="1" applyFont="1" applyFill="1" applyBorder="1" applyAlignment="1">
      <alignment horizontal="left"/>
    </xf>
    <xf numFmtId="43" fontId="13" fillId="0" borderId="0" xfId="1" applyFont="1"/>
    <xf numFmtId="43" fontId="14" fillId="0" borderId="0" xfId="1" applyFont="1"/>
    <xf numFmtId="43" fontId="15" fillId="3" borderId="21" xfId="1" applyFont="1" applyFill="1" applyBorder="1" applyAlignment="1">
      <alignment horizontal="center"/>
    </xf>
    <xf numFmtId="43" fontId="15" fillId="10" borderId="9" xfId="1" applyFont="1" applyFill="1" applyBorder="1" applyAlignment="1">
      <alignment horizontal="center"/>
    </xf>
    <xf numFmtId="43" fontId="16" fillId="0" borderId="0" xfId="1" applyFont="1"/>
    <xf numFmtId="43" fontId="16" fillId="11" borderId="22" xfId="1" applyFont="1" applyFill="1" applyBorder="1" applyAlignment="1">
      <alignment horizontal="center"/>
    </xf>
    <xf numFmtId="43" fontId="16" fillId="11" borderId="2" xfId="1" applyFont="1" applyFill="1" applyBorder="1" applyAlignment="1">
      <alignment horizontal="center"/>
    </xf>
    <xf numFmtId="43" fontId="16" fillId="11" borderId="21" xfId="1" applyFont="1" applyFill="1" applyBorder="1" applyAlignment="1">
      <alignment horizontal="center"/>
    </xf>
    <xf numFmtId="43" fontId="0" fillId="6" borderId="19" xfId="1" applyFont="1" applyFill="1" applyBorder="1"/>
    <xf numFmtId="43" fontId="0" fillId="6" borderId="0" xfId="1" applyFont="1" applyFill="1" applyBorder="1"/>
    <xf numFmtId="13" fontId="14" fillId="0" borderId="0" xfId="1" applyNumberFormat="1" applyFont="1"/>
    <xf numFmtId="43" fontId="15" fillId="10" borderId="21" xfId="1" applyFont="1" applyFill="1" applyBorder="1" applyAlignment="1">
      <alignment horizontal="center"/>
    </xf>
    <xf numFmtId="43" fontId="16" fillId="11" borderId="1" xfId="1" applyFont="1" applyFill="1" applyBorder="1" applyAlignment="1">
      <alignment horizontal="center"/>
    </xf>
    <xf numFmtId="43" fontId="0" fillId="0" borderId="14" xfId="1" applyFont="1" applyBorder="1"/>
    <xf numFmtId="43" fontId="9" fillId="13" borderId="1" xfId="1" applyFont="1" applyFill="1" applyBorder="1"/>
    <xf numFmtId="43" fontId="9" fillId="13" borderId="3" xfId="1" applyFont="1" applyFill="1" applyBorder="1"/>
    <xf numFmtId="43" fontId="10" fillId="13" borderId="5" xfId="1" applyFont="1" applyFill="1" applyBorder="1" applyAlignment="1">
      <alignment horizontal="left"/>
    </xf>
    <xf numFmtId="43" fontId="17" fillId="12" borderId="8" xfId="1" applyFont="1" applyFill="1" applyBorder="1" applyAlignment="1">
      <alignment horizontal="right"/>
    </xf>
    <xf numFmtId="43" fontId="18" fillId="12" borderId="21" xfId="1" applyFont="1" applyFill="1" applyBorder="1"/>
    <xf numFmtId="43" fontId="18" fillId="12" borderId="9" xfId="1" applyFont="1" applyFill="1" applyBorder="1"/>
    <xf numFmtId="43" fontId="18" fillId="12" borderId="10" xfId="1" applyFont="1" applyFill="1" applyBorder="1"/>
    <xf numFmtId="43" fontId="13" fillId="14" borderId="17" xfId="1" applyFont="1" applyFill="1" applyBorder="1"/>
    <xf numFmtId="43" fontId="13" fillId="14" borderId="19" xfId="1" applyFont="1" applyFill="1" applyBorder="1"/>
    <xf numFmtId="43" fontId="18" fillId="14" borderId="21" xfId="1" applyFont="1" applyFill="1" applyBorder="1"/>
    <xf numFmtId="43" fontId="13" fillId="14" borderId="12" xfId="1" applyFont="1" applyFill="1" applyBorder="1"/>
    <xf numFmtId="43" fontId="13" fillId="14" borderId="0" xfId="1" applyFont="1" applyFill="1" applyBorder="1"/>
    <xf numFmtId="43" fontId="18" fillId="14" borderId="9" xfId="1" applyFont="1" applyFill="1" applyBorder="1"/>
    <xf numFmtId="43" fontId="11" fillId="0" borderId="23" xfId="1" applyFont="1" applyBorder="1"/>
    <xf numFmtId="43" fontId="0" fillId="0" borderId="23" xfId="1" applyFont="1" applyBorder="1"/>
    <xf numFmtId="43" fontId="11" fillId="0" borderId="24" xfId="1" applyFont="1" applyBorder="1" applyAlignment="1">
      <alignment horizontal="right"/>
    </xf>
    <xf numFmtId="43" fontId="0" fillId="0" borderId="25" xfId="1" applyFont="1" applyBorder="1"/>
    <xf numFmtId="43" fontId="11" fillId="0" borderId="25" xfId="1" applyFont="1" applyBorder="1"/>
    <xf numFmtId="43" fontId="11" fillId="0" borderId="26" xfId="1" applyFont="1" applyBorder="1" applyAlignment="1">
      <alignment horizontal="right"/>
    </xf>
    <xf numFmtId="43" fontId="13" fillId="0" borderId="21" xfId="1" applyFont="1" applyBorder="1" applyAlignment="1">
      <alignment horizontal="right"/>
    </xf>
    <xf numFmtId="43" fontId="11" fillId="0" borderId="27" xfId="1" applyFont="1" applyBorder="1" applyAlignment="1">
      <alignment horizontal="right"/>
    </xf>
    <xf numFmtId="43" fontId="0" fillId="0" borderId="28" xfId="1" applyFont="1" applyBorder="1"/>
    <xf numFmtId="43" fontId="11" fillId="0" borderId="28" xfId="1" applyFont="1" applyBorder="1"/>
    <xf numFmtId="43" fontId="11" fillId="0" borderId="29" xfId="1" applyFont="1" applyBorder="1" applyAlignment="1">
      <alignment horizontal="right"/>
    </xf>
    <xf numFmtId="43" fontId="0" fillId="0" borderId="30" xfId="1" applyFont="1" applyBorder="1"/>
    <xf numFmtId="43" fontId="0" fillId="0" borderId="31" xfId="1" applyFont="1" applyBorder="1"/>
    <xf numFmtId="43" fontId="0" fillId="0" borderId="32" xfId="1" applyFont="1" applyBorder="1"/>
    <xf numFmtId="43" fontId="0" fillId="0" borderId="33" xfId="1" applyFont="1" applyBorder="1"/>
    <xf numFmtId="43" fontId="0" fillId="0" borderId="34" xfId="1" applyFont="1" applyBorder="1"/>
    <xf numFmtId="43" fontId="0" fillId="0" borderId="35" xfId="1" applyFont="1" applyBorder="1"/>
    <xf numFmtId="43" fontId="13" fillId="14" borderId="11" xfId="1" applyFont="1" applyFill="1" applyBorder="1" applyAlignment="1">
      <alignment horizontal="right"/>
    </xf>
    <xf numFmtId="43" fontId="13" fillId="14" borderId="13" xfId="1" applyFont="1" applyFill="1" applyBorder="1"/>
    <xf numFmtId="43" fontId="13" fillId="14" borderId="3" xfId="1" applyFont="1" applyFill="1" applyBorder="1" applyAlignment="1">
      <alignment horizontal="right"/>
    </xf>
    <xf numFmtId="43" fontId="13" fillId="14" borderId="4" xfId="1" applyFont="1" applyFill="1" applyBorder="1"/>
    <xf numFmtId="43" fontId="17" fillId="14" borderId="8" xfId="1" applyFont="1" applyFill="1" applyBorder="1" applyAlignment="1">
      <alignment horizontal="right"/>
    </xf>
    <xf numFmtId="43" fontId="18" fillId="14" borderId="10" xfId="1" applyFont="1" applyFill="1" applyBorder="1"/>
    <xf numFmtId="43" fontId="21" fillId="15" borderId="22" xfId="1" applyFont="1" applyFill="1" applyBorder="1"/>
    <xf numFmtId="43" fontId="21" fillId="15" borderId="19" xfId="1" applyFont="1" applyFill="1" applyBorder="1"/>
    <xf numFmtId="43" fontId="5" fillId="15" borderId="20" xfId="1" applyFont="1" applyFill="1" applyBorder="1" applyAlignment="1">
      <alignment horizontal="left"/>
    </xf>
    <xf numFmtId="43" fontId="21" fillId="16" borderId="22" xfId="1" applyFont="1" applyFill="1" applyBorder="1"/>
    <xf numFmtId="43" fontId="21" fillId="16" borderId="19" xfId="1" applyFont="1" applyFill="1" applyBorder="1"/>
    <xf numFmtId="43" fontId="5" fillId="16" borderId="20" xfId="1" applyFont="1" applyFill="1" applyBorder="1" applyAlignment="1">
      <alignment horizontal="left"/>
    </xf>
    <xf numFmtId="43" fontId="6" fillId="17" borderId="22" xfId="1" applyFont="1" applyFill="1" applyBorder="1"/>
    <xf numFmtId="43" fontId="6" fillId="17" borderId="19" xfId="1" applyFont="1" applyFill="1" applyBorder="1"/>
    <xf numFmtId="43" fontId="7" fillId="17" borderId="20" xfId="1" applyFont="1" applyFill="1" applyBorder="1" applyAlignment="1">
      <alignment horizontal="left"/>
    </xf>
    <xf numFmtId="43" fontId="9" fillId="17" borderId="1" xfId="1" applyFont="1" applyFill="1" applyBorder="1"/>
    <xf numFmtId="43" fontId="9" fillId="17" borderId="3" xfId="1" applyFont="1" applyFill="1" applyBorder="1"/>
    <xf numFmtId="43" fontId="10" fillId="17" borderId="5" xfId="1" applyFont="1" applyFill="1" applyBorder="1" applyAlignment="1">
      <alignment horizontal="left"/>
    </xf>
    <xf numFmtId="43" fontId="0" fillId="0" borderId="22" xfId="1" applyFont="1" applyBorder="1"/>
    <xf numFmtId="43" fontId="4" fillId="0" borderId="20" xfId="1" applyFont="1" applyBorder="1"/>
    <xf numFmtId="43" fontId="0" fillId="5" borderId="1" xfId="1" applyFont="1" applyFill="1" applyBorder="1"/>
    <xf numFmtId="43" fontId="0" fillId="5" borderId="3" xfId="1" applyFont="1" applyFill="1" applyBorder="1"/>
    <xf numFmtId="43" fontId="5" fillId="5" borderId="5" xfId="1" applyFont="1" applyFill="1" applyBorder="1" applyAlignment="1">
      <alignment horizontal="left"/>
    </xf>
    <xf numFmtId="43" fontId="15" fillId="10" borderId="6" xfId="1" applyFont="1" applyFill="1" applyBorder="1" applyAlignment="1">
      <alignment horizontal="center"/>
    </xf>
    <xf numFmtId="0" fontId="29" fillId="18" borderId="22" xfId="0" applyFont="1" applyFill="1" applyBorder="1"/>
    <xf numFmtId="0" fontId="29" fillId="18" borderId="19" xfId="0" applyFont="1" applyFill="1" applyBorder="1"/>
    <xf numFmtId="0" fontId="29" fillId="18" borderId="20" xfId="0" applyFont="1" applyFill="1" applyBorder="1"/>
    <xf numFmtId="0" fontId="30" fillId="0" borderId="0" xfId="0" applyFont="1" applyAlignment="1">
      <alignment vertical="center"/>
    </xf>
    <xf numFmtId="43" fontId="11" fillId="0" borderId="0" xfId="1" applyFont="1" applyAlignment="1">
      <alignment vertical="center"/>
    </xf>
    <xf numFmtId="43" fontId="21" fillId="19" borderId="11" xfId="1" applyFont="1" applyFill="1" applyBorder="1" applyAlignment="1">
      <alignment horizontal="right"/>
    </xf>
    <xf numFmtId="43" fontId="21" fillId="19" borderId="36" xfId="1" applyFont="1" applyFill="1" applyBorder="1"/>
    <xf numFmtId="43" fontId="21" fillId="19" borderId="37" xfId="1" applyFont="1" applyFill="1" applyBorder="1"/>
    <xf numFmtId="43" fontId="21" fillId="19" borderId="13" xfId="1" applyFont="1" applyFill="1" applyBorder="1"/>
    <xf numFmtId="43" fontId="21" fillId="19" borderId="14" xfId="1" applyFont="1" applyFill="1" applyBorder="1" applyAlignment="1">
      <alignment horizontal="right"/>
    </xf>
    <xf numFmtId="43" fontId="21" fillId="19" borderId="18" xfId="1" applyFont="1" applyFill="1" applyBorder="1"/>
    <xf numFmtId="43" fontId="21" fillId="19" borderId="15" xfId="1" applyFont="1" applyFill="1" applyBorder="1"/>
    <xf numFmtId="43" fontId="21" fillId="19" borderId="16" xfId="1" applyFont="1" applyFill="1" applyBorder="1"/>
    <xf numFmtId="43" fontId="21" fillId="19" borderId="3" xfId="1" applyFont="1" applyFill="1" applyBorder="1" applyAlignment="1">
      <alignment horizontal="right"/>
    </xf>
    <xf numFmtId="43" fontId="21" fillId="19" borderId="19" xfId="1" applyFont="1" applyFill="1" applyBorder="1"/>
    <xf numFmtId="43" fontId="21" fillId="19" borderId="0" xfId="1" applyFont="1" applyFill="1" applyBorder="1"/>
    <xf numFmtId="43" fontId="21" fillId="19" borderId="4" xfId="1" applyFont="1" applyFill="1" applyBorder="1"/>
    <xf numFmtId="43" fontId="21" fillId="19" borderId="5" xfId="1" applyFont="1" applyFill="1" applyBorder="1" applyAlignment="1">
      <alignment horizontal="right"/>
    </xf>
    <xf numFmtId="43" fontId="21" fillId="19" borderId="7" xfId="1" applyFont="1" applyFill="1" applyBorder="1"/>
    <xf numFmtId="43" fontId="21" fillId="14" borderId="11" xfId="1" applyFont="1" applyFill="1" applyBorder="1" applyAlignment="1">
      <alignment horizontal="right"/>
    </xf>
    <xf numFmtId="43" fontId="21" fillId="14" borderId="17" xfId="1" applyFont="1" applyFill="1" applyBorder="1"/>
    <xf numFmtId="43" fontId="21" fillId="14" borderId="12" xfId="1" applyFont="1" applyFill="1" applyBorder="1"/>
    <xf numFmtId="43" fontId="21" fillId="14" borderId="13" xfId="1" applyFont="1" applyFill="1" applyBorder="1"/>
    <xf numFmtId="43" fontId="21" fillId="14" borderId="3" xfId="1" applyFont="1" applyFill="1" applyBorder="1" applyAlignment="1">
      <alignment horizontal="right"/>
    </xf>
    <xf numFmtId="43" fontId="21" fillId="14" borderId="19" xfId="1" applyFont="1" applyFill="1" applyBorder="1"/>
    <xf numFmtId="43" fontId="21" fillId="14" borderId="0" xfId="1" applyFont="1" applyFill="1" applyBorder="1"/>
    <xf numFmtId="43" fontId="21" fillId="14" borderId="4" xfId="1" applyFont="1" applyFill="1" applyBorder="1"/>
    <xf numFmtId="43" fontId="21" fillId="14" borderId="14" xfId="1" applyFont="1" applyFill="1" applyBorder="1" applyAlignment="1">
      <alignment horizontal="right"/>
    </xf>
    <xf numFmtId="43" fontId="21" fillId="14" borderId="18" xfId="1" applyFont="1" applyFill="1" applyBorder="1"/>
    <xf numFmtId="43" fontId="21" fillId="14" borderId="15" xfId="1" applyFont="1" applyFill="1" applyBorder="1"/>
    <xf numFmtId="43" fontId="21" fillId="14" borderId="16" xfId="1" applyFont="1" applyFill="1" applyBorder="1"/>
    <xf numFmtId="43" fontId="21" fillId="14" borderId="14" xfId="1" applyFont="1" applyFill="1" applyBorder="1"/>
    <xf numFmtId="43" fontId="21" fillId="14" borderId="5" xfId="1" applyFont="1" applyFill="1" applyBorder="1" applyAlignment="1">
      <alignment horizontal="right"/>
    </xf>
    <xf numFmtId="43" fontId="21" fillId="14" borderId="7" xfId="1" applyFont="1" applyFill="1" applyBorder="1"/>
    <xf numFmtId="43" fontId="21" fillId="20" borderId="19" xfId="1" applyFont="1" applyFill="1" applyBorder="1"/>
    <xf numFmtId="43" fontId="21" fillId="20" borderId="0" xfId="1" applyFont="1" applyFill="1" applyBorder="1"/>
    <xf numFmtId="43" fontId="21" fillId="20" borderId="8" xfId="1" applyFont="1" applyFill="1" applyBorder="1" applyAlignment="1">
      <alignment horizontal="right"/>
    </xf>
    <xf numFmtId="43" fontId="21" fillId="20" borderId="21" xfId="1" applyFont="1" applyFill="1" applyBorder="1"/>
    <xf numFmtId="43" fontId="21" fillId="20" borderId="10" xfId="1" applyFont="1" applyFill="1" applyBorder="1"/>
    <xf numFmtId="43" fontId="21" fillId="21" borderId="8" xfId="1" applyFont="1" applyFill="1" applyBorder="1" applyAlignment="1">
      <alignment horizontal="right"/>
    </xf>
    <xf numFmtId="43" fontId="21" fillId="21" borderId="21" xfId="1" applyFont="1" applyFill="1" applyBorder="1"/>
    <xf numFmtId="43" fontId="18" fillId="22" borderId="9" xfId="1" applyFont="1" applyFill="1" applyBorder="1"/>
    <xf numFmtId="43" fontId="18" fillId="22" borderId="21" xfId="1" applyFont="1" applyFill="1" applyBorder="1"/>
    <xf numFmtId="43" fontId="12" fillId="0" borderId="0" xfId="1" applyFont="1" applyAlignment="1">
      <alignment horizontal="center"/>
    </xf>
    <xf numFmtId="43" fontId="21" fillId="17" borderId="11" xfId="1" applyFont="1" applyFill="1" applyBorder="1" applyAlignment="1">
      <alignment horizontal="right"/>
    </xf>
    <xf numFmtId="43" fontId="21" fillId="17" borderId="3" xfId="1" applyFont="1" applyFill="1" applyBorder="1" applyAlignment="1">
      <alignment horizontal="right"/>
    </xf>
    <xf numFmtId="43" fontId="21" fillId="17" borderId="14" xfId="1" applyFont="1" applyFill="1" applyBorder="1" applyAlignment="1">
      <alignment horizontal="right"/>
    </xf>
    <xf numFmtId="43" fontId="21" fillId="17" borderId="5" xfId="1" applyFont="1" applyFill="1" applyBorder="1" applyAlignment="1">
      <alignment horizontal="right"/>
    </xf>
    <xf numFmtId="43" fontId="21" fillId="17" borderId="8" xfId="1" applyFont="1" applyFill="1" applyBorder="1" applyAlignment="1">
      <alignment horizontal="right"/>
    </xf>
    <xf numFmtId="164" fontId="21" fillId="17" borderId="21" xfId="1" applyNumberFormat="1" applyFont="1" applyFill="1" applyBorder="1" applyAlignment="1">
      <alignment horizontal="center"/>
    </xf>
    <xf numFmtId="43" fontId="21" fillId="17" borderId="21" xfId="1" applyFont="1" applyFill="1" applyBorder="1"/>
    <xf numFmtId="164" fontId="29" fillId="15" borderId="17" xfId="1" applyNumberFormat="1" applyFont="1" applyFill="1" applyBorder="1" applyAlignment="1">
      <alignment horizontal="center"/>
    </xf>
    <xf numFmtId="164" fontId="29" fillId="23" borderId="17" xfId="1" applyNumberFormat="1" applyFont="1" applyFill="1" applyBorder="1" applyAlignment="1">
      <alignment horizontal="center"/>
    </xf>
    <xf numFmtId="164" fontId="29" fillId="23" borderId="12" xfId="1" applyNumberFormat="1" applyFont="1" applyFill="1" applyBorder="1" applyAlignment="1">
      <alignment horizontal="center"/>
    </xf>
    <xf numFmtId="164" fontId="29" fillId="15" borderId="12" xfId="1" applyNumberFormat="1" applyFont="1" applyFill="1" applyBorder="1" applyAlignment="1">
      <alignment horizontal="center"/>
    </xf>
    <xf numFmtId="164" fontId="29" fillId="23" borderId="19" xfId="1" applyNumberFormat="1" applyFont="1" applyFill="1" applyBorder="1" applyAlignment="1">
      <alignment horizontal="center"/>
    </xf>
    <xf numFmtId="164" fontId="29" fillId="15" borderId="19" xfId="1" applyNumberFormat="1" applyFont="1" applyFill="1" applyBorder="1" applyAlignment="1">
      <alignment horizontal="center"/>
    </xf>
    <xf numFmtId="164" fontId="29" fillId="23" borderId="0" xfId="1" applyNumberFormat="1" applyFont="1" applyFill="1" applyBorder="1" applyAlignment="1">
      <alignment horizontal="center"/>
    </xf>
    <xf numFmtId="164" fontId="29" fillId="15" borderId="0" xfId="1" applyNumberFormat="1" applyFont="1" applyFill="1" applyBorder="1" applyAlignment="1">
      <alignment horizontal="center"/>
    </xf>
    <xf numFmtId="164" fontId="29" fillId="15" borderId="18" xfId="1" applyNumberFormat="1" applyFont="1" applyFill="1" applyBorder="1" applyAlignment="1">
      <alignment horizontal="center"/>
    </xf>
    <xf numFmtId="164" fontId="29" fillId="23" borderId="18" xfId="1" applyNumberFormat="1" applyFont="1" applyFill="1" applyBorder="1" applyAlignment="1">
      <alignment horizontal="center"/>
    </xf>
    <xf numFmtId="164" fontId="29" fillId="15" borderId="15" xfId="1" applyNumberFormat="1" applyFont="1" applyFill="1" applyBorder="1" applyAlignment="1">
      <alignment horizontal="center"/>
    </xf>
    <xf numFmtId="164" fontId="29" fillId="23" borderId="15" xfId="1" applyNumberFormat="1" applyFont="1" applyFill="1" applyBorder="1" applyAlignment="1">
      <alignment horizontal="center"/>
    </xf>
    <xf numFmtId="43" fontId="21" fillId="24" borderId="21" xfId="1" applyFont="1" applyFill="1" applyBorder="1"/>
    <xf numFmtId="164" fontId="31" fillId="24" borderId="15" xfId="1" applyNumberFormat="1" applyFont="1" applyFill="1" applyBorder="1" applyAlignment="1">
      <alignment horizontal="center"/>
    </xf>
    <xf numFmtId="164" fontId="29" fillId="23" borderId="14" xfId="1" applyNumberFormat="1" applyFont="1" applyFill="1" applyBorder="1" applyAlignment="1">
      <alignment horizontal="center"/>
    </xf>
    <xf numFmtId="43" fontId="31" fillId="19" borderId="18" xfId="1" applyFont="1" applyFill="1" applyBorder="1" applyAlignment="1">
      <alignment horizontal="center"/>
    </xf>
    <xf numFmtId="43" fontId="31" fillId="19" borderId="14" xfId="1" applyFont="1" applyFill="1" applyBorder="1" applyAlignment="1">
      <alignment horizontal="center"/>
    </xf>
    <xf numFmtId="164" fontId="29" fillId="15" borderId="14" xfId="1" applyNumberFormat="1" applyFont="1" applyFill="1" applyBorder="1" applyAlignment="1">
      <alignment horizontal="center"/>
    </xf>
    <xf numFmtId="43" fontId="11" fillId="0" borderId="0" xfId="1" applyFont="1" applyBorder="1" applyAlignment="1">
      <alignment horizontal="right"/>
    </xf>
    <xf numFmtId="43" fontId="11" fillId="0" borderId="1" xfId="1" applyFont="1" applyBorder="1" applyAlignment="1">
      <alignment horizontal="right"/>
    </xf>
    <xf numFmtId="43" fontId="0" fillId="0" borderId="38" xfId="1" applyFont="1" applyBorder="1"/>
    <xf numFmtId="43" fontId="11" fillId="0" borderId="5" xfId="1" applyFont="1" applyBorder="1" applyAlignment="1">
      <alignment horizontal="right"/>
    </xf>
    <xf numFmtId="43" fontId="0" fillId="0" borderId="39" xfId="1" applyFont="1" applyBorder="1"/>
    <xf numFmtId="43" fontId="11" fillId="0" borderId="40" xfId="1" applyFont="1" applyBorder="1" applyAlignment="1">
      <alignment horizontal="right"/>
    </xf>
    <xf numFmtId="43" fontId="0" fillId="0" borderId="41" xfId="1" applyFont="1" applyBorder="1"/>
    <xf numFmtId="43" fontId="0" fillId="0" borderId="42" xfId="1" applyFont="1" applyBorder="1" applyAlignment="1">
      <alignment horizontal="center"/>
    </xf>
    <xf numFmtId="43" fontId="0" fillId="0" borderId="42" xfId="1" applyFont="1" applyBorder="1"/>
    <xf numFmtId="43" fontId="18" fillId="21" borderId="21" xfId="1" applyFont="1" applyFill="1" applyBorder="1"/>
    <xf numFmtId="43" fontId="18" fillId="20" borderId="21" xfId="1" applyFont="1" applyFill="1" applyBorder="1"/>
    <xf numFmtId="43" fontId="24" fillId="0" borderId="42" xfId="1" applyFont="1" applyBorder="1"/>
    <xf numFmtId="43" fontId="18" fillId="12" borderId="8" xfId="1" applyFont="1" applyFill="1" applyBorder="1" applyAlignment="1">
      <alignment horizontal="right"/>
    </xf>
    <xf numFmtId="43" fontId="11" fillId="0" borderId="42" xfId="1" applyFont="1" applyBorder="1" applyAlignment="1">
      <alignment horizontal="center"/>
    </xf>
    <xf numFmtId="43" fontId="21" fillId="20" borderId="36" xfId="1" applyFont="1" applyFill="1" applyBorder="1"/>
    <xf numFmtId="43" fontId="21" fillId="20" borderId="37" xfId="1" applyFont="1" applyFill="1" applyBorder="1"/>
    <xf numFmtId="43" fontId="21" fillId="20" borderId="4" xfId="1" applyFont="1" applyFill="1" applyBorder="1"/>
    <xf numFmtId="164" fontId="29" fillId="23" borderId="36" xfId="1" applyNumberFormat="1" applyFont="1" applyFill="1" applyBorder="1" applyAlignment="1">
      <alignment horizontal="center"/>
    </xf>
    <xf numFmtId="164" fontId="29" fillId="23" borderId="37" xfId="1" applyNumberFormat="1" applyFont="1" applyFill="1" applyBorder="1" applyAlignment="1">
      <alignment horizontal="center"/>
    </xf>
    <xf numFmtId="164" fontId="29" fillId="15" borderId="36" xfId="1" applyNumberFormat="1" applyFont="1" applyFill="1" applyBorder="1" applyAlignment="1">
      <alignment horizontal="center"/>
    </xf>
    <xf numFmtId="164" fontId="29" fillId="23" borderId="16" xfId="1" applyNumberFormat="1" applyFont="1" applyFill="1" applyBorder="1" applyAlignment="1">
      <alignment horizontal="center"/>
    </xf>
    <xf numFmtId="164" fontId="29" fillId="15" borderId="4" xfId="1" applyNumberFormat="1" applyFont="1" applyFill="1" applyBorder="1" applyAlignment="1">
      <alignment horizontal="center"/>
    </xf>
    <xf numFmtId="164" fontId="29" fillId="23" borderId="4" xfId="1" applyNumberFormat="1" applyFont="1" applyFill="1" applyBorder="1" applyAlignment="1">
      <alignment horizontal="center"/>
    </xf>
    <xf numFmtId="164" fontId="29" fillId="23" borderId="13" xfId="1" applyNumberFormat="1" applyFont="1" applyFill="1" applyBorder="1" applyAlignment="1">
      <alignment horizontal="center"/>
    </xf>
    <xf numFmtId="164" fontId="29" fillId="15" borderId="16" xfId="1" applyNumberFormat="1" applyFont="1" applyFill="1" applyBorder="1" applyAlignment="1">
      <alignment horizontal="center"/>
    </xf>
    <xf numFmtId="164" fontId="29" fillId="15" borderId="43" xfId="1" applyNumberFormat="1" applyFont="1" applyFill="1" applyBorder="1" applyAlignment="1">
      <alignment horizontal="center"/>
    </xf>
    <xf numFmtId="43" fontId="21" fillId="19" borderId="43" xfId="1" applyFont="1" applyFill="1" applyBorder="1"/>
    <xf numFmtId="43" fontId="21" fillId="20" borderId="18" xfId="1" applyFont="1" applyFill="1" applyBorder="1"/>
    <xf numFmtId="43" fontId="21" fillId="20" borderId="15" xfId="1" applyFont="1" applyFill="1" applyBorder="1"/>
    <xf numFmtId="43" fontId="21" fillId="20" borderId="16" xfId="1" applyFont="1" applyFill="1" applyBorder="1"/>
    <xf numFmtId="43" fontId="21" fillId="25" borderId="21" xfId="1" applyFont="1" applyFill="1" applyBorder="1"/>
    <xf numFmtId="164" fontId="29" fillId="15" borderId="13" xfId="1" applyNumberFormat="1" applyFont="1" applyFill="1" applyBorder="1" applyAlignment="1">
      <alignment horizontal="center"/>
    </xf>
    <xf numFmtId="164" fontId="29" fillId="15" borderId="37" xfId="1" applyNumberFormat="1" applyFont="1" applyFill="1" applyBorder="1" applyAlignment="1">
      <alignment horizontal="center"/>
    </xf>
    <xf numFmtId="164" fontId="29" fillId="23" borderId="43" xfId="1" applyNumberFormat="1" applyFont="1" applyFill="1" applyBorder="1" applyAlignment="1">
      <alignment horizontal="center"/>
    </xf>
    <xf numFmtId="164" fontId="31" fillId="25" borderId="36" xfId="1" applyNumberFormat="1" applyFont="1" applyFill="1" applyBorder="1" applyAlignment="1">
      <alignment horizontal="center"/>
    </xf>
    <xf numFmtId="164" fontId="21" fillId="17" borderId="20" xfId="1" applyNumberFormat="1" applyFont="1" applyFill="1" applyBorder="1" applyAlignment="1">
      <alignment horizontal="center"/>
    </xf>
    <xf numFmtId="43" fontId="13" fillId="0" borderId="24" xfId="1" applyFont="1" applyBorder="1" applyAlignment="1">
      <alignment horizontal="right"/>
    </xf>
    <xf numFmtId="43" fontId="13" fillId="0" borderId="25" xfId="1" applyFont="1" applyBorder="1"/>
    <xf numFmtId="43" fontId="13" fillId="0" borderId="32" xfId="1" applyFont="1" applyBorder="1"/>
    <xf numFmtId="43" fontId="13" fillId="0" borderId="17" xfId="1" applyFont="1" applyBorder="1"/>
    <xf numFmtId="43" fontId="13" fillId="0" borderId="26" xfId="1" applyFont="1" applyBorder="1" applyAlignment="1">
      <alignment horizontal="right"/>
    </xf>
    <xf numFmtId="43" fontId="13" fillId="0" borderId="23" xfId="1" applyFont="1" applyBorder="1"/>
    <xf numFmtId="43" fontId="13" fillId="0" borderId="33" xfId="1" applyFont="1" applyBorder="1"/>
    <xf numFmtId="43" fontId="13" fillId="0" borderId="18" xfId="1" applyFont="1" applyBorder="1"/>
    <xf numFmtId="43" fontId="21" fillId="14" borderId="3" xfId="1" applyFont="1" applyFill="1" applyBorder="1"/>
    <xf numFmtId="43" fontId="21" fillId="14" borderId="17" xfId="1" applyFont="1" applyFill="1" applyBorder="1" applyAlignment="1">
      <alignment horizontal="right"/>
    </xf>
    <xf numFmtId="43" fontId="21" fillId="14" borderId="18" xfId="1" applyFont="1" applyFill="1" applyBorder="1" applyAlignment="1">
      <alignment horizontal="right"/>
    </xf>
    <xf numFmtId="43" fontId="11" fillId="14" borderId="35" xfId="1" applyFont="1" applyFill="1" applyBorder="1" applyAlignment="1">
      <alignment horizontal="right"/>
    </xf>
    <xf numFmtId="43" fontId="21" fillId="14" borderId="11" xfId="1" applyFont="1" applyFill="1" applyBorder="1"/>
    <xf numFmtId="43" fontId="21" fillId="14" borderId="35" xfId="1" applyFont="1" applyFill="1" applyBorder="1"/>
    <xf numFmtId="43" fontId="11" fillId="20" borderId="8" xfId="1" applyFont="1" applyFill="1" applyBorder="1" applyAlignment="1">
      <alignment horizontal="right"/>
    </xf>
    <xf numFmtId="43" fontId="11" fillId="21" borderId="5" xfId="1" applyFont="1" applyFill="1" applyBorder="1" applyAlignment="1">
      <alignment horizontal="right"/>
    </xf>
    <xf numFmtId="43" fontId="13" fillId="24" borderId="26" xfId="1" applyFont="1" applyFill="1" applyBorder="1" applyAlignment="1">
      <alignment horizontal="right"/>
    </xf>
    <xf numFmtId="43" fontId="13" fillId="24" borderId="23" xfId="1" applyFont="1" applyFill="1" applyBorder="1"/>
    <xf numFmtId="43" fontId="13" fillId="24" borderId="33" xfId="1" applyFont="1" applyFill="1" applyBorder="1"/>
    <xf numFmtId="43" fontId="13" fillId="24" borderId="18" xfId="1" applyFont="1" applyFill="1" applyBorder="1"/>
    <xf numFmtId="43" fontId="13" fillId="24" borderId="27" xfId="1" applyFont="1" applyFill="1" applyBorder="1" applyAlignment="1">
      <alignment horizontal="right"/>
    </xf>
    <xf numFmtId="43" fontId="13" fillId="24" borderId="28" xfId="1" applyFont="1" applyFill="1" applyBorder="1"/>
    <xf numFmtId="43" fontId="13" fillId="24" borderId="34" xfId="1" applyFont="1" applyFill="1" applyBorder="1"/>
    <xf numFmtId="43" fontId="13" fillId="24" borderId="35" xfId="1" applyFont="1" applyFill="1" applyBorder="1"/>
    <xf numFmtId="43" fontId="13" fillId="0" borderId="29" xfId="1" applyFont="1" applyBorder="1" applyAlignment="1">
      <alignment horizontal="right"/>
    </xf>
    <xf numFmtId="43" fontId="13" fillId="0" borderId="30" xfId="1" applyFont="1" applyBorder="1"/>
    <xf numFmtId="43" fontId="13" fillId="0" borderId="31" xfId="1" applyFont="1" applyBorder="1"/>
    <xf numFmtId="43" fontId="13" fillId="0" borderId="21" xfId="1" applyFont="1" applyBorder="1"/>
    <xf numFmtId="43" fontId="11" fillId="14" borderId="16" xfId="1" applyFont="1" applyFill="1" applyBorder="1"/>
    <xf numFmtId="43" fontId="21" fillId="21" borderId="20" xfId="1" applyFont="1" applyFill="1" applyBorder="1"/>
    <xf numFmtId="164" fontId="31" fillId="25" borderId="18" xfId="1" applyNumberFormat="1" applyFont="1" applyFill="1" applyBorder="1" applyAlignment="1">
      <alignment horizontal="center"/>
    </xf>
    <xf numFmtId="164" fontId="29" fillId="26" borderId="18" xfId="1" applyNumberFormat="1" applyFont="1" applyFill="1" applyBorder="1" applyAlignment="1">
      <alignment horizontal="center"/>
    </xf>
    <xf numFmtId="43" fontId="16" fillId="11" borderId="9" xfId="1" applyFont="1" applyFill="1" applyBorder="1" applyAlignment="1">
      <alignment horizontal="center"/>
    </xf>
    <xf numFmtId="164" fontId="29" fillId="26" borderId="37" xfId="1" applyNumberFormat="1" applyFont="1" applyFill="1" applyBorder="1" applyAlignment="1">
      <alignment horizontal="center"/>
    </xf>
    <xf numFmtId="43" fontId="26" fillId="20" borderId="8" xfId="1" applyFont="1" applyFill="1" applyBorder="1" applyAlignment="1">
      <alignment horizontal="right"/>
    </xf>
    <xf numFmtId="43" fontId="13" fillId="17" borderId="26" xfId="1" applyFont="1" applyFill="1" applyBorder="1" applyAlignment="1">
      <alignment horizontal="right"/>
    </xf>
    <xf numFmtId="43" fontId="13" fillId="17" borderId="23" xfId="1" applyFont="1" applyFill="1" applyBorder="1"/>
    <xf numFmtId="43" fontId="13" fillId="17" borderId="33" xfId="1" applyFont="1" applyFill="1" applyBorder="1"/>
    <xf numFmtId="43" fontId="13" fillId="17" borderId="18" xfId="1" applyFont="1" applyFill="1" applyBorder="1"/>
    <xf numFmtId="43" fontId="13" fillId="17" borderId="27" xfId="1" applyFont="1" applyFill="1" applyBorder="1" applyAlignment="1">
      <alignment horizontal="right"/>
    </xf>
    <xf numFmtId="43" fontId="13" fillId="17" borderId="28" xfId="1" applyFont="1" applyFill="1" applyBorder="1"/>
    <xf numFmtId="43" fontId="13" fillId="17" borderId="34" xfId="1" applyFont="1" applyFill="1" applyBorder="1"/>
    <xf numFmtId="43" fontId="13" fillId="17" borderId="35" xfId="1" applyFont="1" applyFill="1" applyBorder="1"/>
    <xf numFmtId="43" fontId="32" fillId="0" borderId="23" xfId="1" applyFont="1" applyBorder="1"/>
    <xf numFmtId="43" fontId="21" fillId="27" borderId="1" xfId="1" applyFont="1" applyFill="1" applyBorder="1"/>
    <xf numFmtId="43" fontId="21" fillId="27" borderId="2" xfId="1" applyFont="1" applyFill="1" applyBorder="1"/>
    <xf numFmtId="43" fontId="21" fillId="27" borderId="38" xfId="1" applyFont="1" applyFill="1" applyBorder="1"/>
    <xf numFmtId="43" fontId="21" fillId="27" borderId="3" xfId="1" applyFont="1" applyFill="1" applyBorder="1"/>
    <xf numFmtId="43" fontId="21" fillId="27" borderId="0" xfId="1" applyFont="1" applyFill="1" applyBorder="1"/>
    <xf numFmtId="43" fontId="21" fillId="27" borderId="4" xfId="1" applyFont="1" applyFill="1" applyBorder="1"/>
    <xf numFmtId="43" fontId="21" fillId="27" borderId="5" xfId="1" applyFont="1" applyFill="1" applyBorder="1"/>
    <xf numFmtId="43" fontId="21" fillId="27" borderId="6" xfId="1" applyFont="1" applyFill="1" applyBorder="1"/>
    <xf numFmtId="43" fontId="21" fillId="27" borderId="7" xfId="1" applyFont="1" applyFill="1" applyBorder="1"/>
    <xf numFmtId="43" fontId="28" fillId="20" borderId="21" xfId="1" applyFont="1" applyFill="1" applyBorder="1"/>
    <xf numFmtId="43" fontId="27" fillId="20" borderId="21" xfId="1" applyFont="1" applyFill="1" applyBorder="1" applyAlignment="1">
      <alignment horizontal="right"/>
    </xf>
    <xf numFmtId="43" fontId="21" fillId="28" borderId="22" xfId="1" applyFont="1" applyFill="1" applyBorder="1"/>
    <xf numFmtId="43" fontId="21" fillId="28" borderId="19" xfId="1" applyFont="1" applyFill="1" applyBorder="1"/>
    <xf numFmtId="43" fontId="4" fillId="28" borderId="20" xfId="1" applyFont="1" applyFill="1" applyBorder="1"/>
    <xf numFmtId="43" fontId="21" fillId="29" borderId="22" xfId="1" applyFont="1" applyFill="1" applyBorder="1"/>
    <xf numFmtId="43" fontId="21" fillId="29" borderId="19" xfId="1" applyFont="1" applyFill="1" applyBorder="1"/>
    <xf numFmtId="43" fontId="4" fillId="29" borderId="20" xfId="1" applyFont="1" applyFill="1" applyBorder="1"/>
    <xf numFmtId="43" fontId="21" fillId="29" borderId="1" xfId="1" applyFont="1" applyFill="1" applyBorder="1"/>
    <xf numFmtId="43" fontId="21" fillId="29" borderId="3" xfId="1" applyFont="1" applyFill="1" applyBorder="1"/>
    <xf numFmtId="43" fontId="4" fillId="29" borderId="5" xfId="1" applyFont="1" applyFill="1" applyBorder="1"/>
    <xf numFmtId="43" fontId="16" fillId="11" borderId="8" xfId="1" applyFont="1" applyFill="1" applyBorder="1" applyAlignment="1">
      <alignment horizontal="center"/>
    </xf>
    <xf numFmtId="164" fontId="31" fillId="25" borderId="15" xfId="1" applyNumberFormat="1" applyFont="1" applyFill="1" applyBorder="1" applyAlignment="1">
      <alignment horizontal="center"/>
    </xf>
    <xf numFmtId="164" fontId="29" fillId="15" borderId="35" xfId="1" applyNumberFormat="1" applyFont="1" applyFill="1" applyBorder="1" applyAlignment="1">
      <alignment horizontal="center"/>
    </xf>
    <xf numFmtId="43" fontId="13" fillId="0" borderId="44" xfId="1" applyFont="1" applyBorder="1"/>
    <xf numFmtId="43" fontId="13" fillId="0" borderId="45" xfId="1" applyFont="1" applyBorder="1"/>
    <xf numFmtId="43" fontId="13" fillId="30" borderId="26" xfId="1" applyFont="1" applyFill="1" applyBorder="1" applyAlignment="1">
      <alignment horizontal="right"/>
    </xf>
    <xf numFmtId="43" fontId="13" fillId="30" borderId="23" xfId="1" applyFont="1" applyFill="1" applyBorder="1"/>
    <xf numFmtId="43" fontId="13" fillId="30" borderId="33" xfId="1" applyFont="1" applyFill="1" applyBorder="1"/>
    <xf numFmtId="43" fontId="13" fillId="30" borderId="18" xfId="1" applyFont="1" applyFill="1" applyBorder="1"/>
    <xf numFmtId="43" fontId="13" fillId="30" borderId="27" xfId="1" applyFont="1" applyFill="1" applyBorder="1" applyAlignment="1">
      <alignment horizontal="right"/>
    </xf>
    <xf numFmtId="43" fontId="13" fillId="30" borderId="28" xfId="1" applyFont="1" applyFill="1" applyBorder="1"/>
    <xf numFmtId="43" fontId="13" fillId="30" borderId="34" xfId="1" applyFont="1" applyFill="1" applyBorder="1"/>
    <xf numFmtId="43" fontId="15" fillId="3" borderId="20" xfId="1" applyFont="1" applyFill="1" applyBorder="1" applyAlignment="1">
      <alignment horizontal="center"/>
    </xf>
    <xf numFmtId="43" fontId="0" fillId="0" borderId="1" xfId="1" applyFont="1" applyBorder="1"/>
    <xf numFmtId="43" fontId="0" fillId="0" borderId="3" xfId="1" applyFont="1" applyBorder="1"/>
    <xf numFmtId="43" fontId="4" fillId="0" borderId="5" xfId="1" applyFont="1" applyBorder="1"/>
    <xf numFmtId="43" fontId="4" fillId="0" borderId="7" xfId="1" applyFont="1" applyBorder="1"/>
    <xf numFmtId="43" fontId="15" fillId="10" borderId="8" xfId="1" applyFont="1" applyFill="1" applyBorder="1" applyAlignment="1">
      <alignment horizontal="center"/>
    </xf>
    <xf numFmtId="43" fontId="15" fillId="10" borderId="7" xfId="1" applyFont="1" applyFill="1" applyBorder="1" applyAlignment="1">
      <alignment horizontal="center"/>
    </xf>
    <xf numFmtId="164" fontId="29" fillId="15" borderId="11" xfId="1" applyNumberFormat="1" applyFont="1" applyFill="1" applyBorder="1" applyAlignment="1">
      <alignment horizontal="center"/>
    </xf>
    <xf numFmtId="164" fontId="29" fillId="15" borderId="3" xfId="1" applyNumberFormat="1" applyFont="1" applyFill="1" applyBorder="1" applyAlignment="1">
      <alignment horizontal="center"/>
    </xf>
    <xf numFmtId="43" fontId="21" fillId="14" borderId="36" xfId="1" applyFont="1" applyFill="1" applyBorder="1"/>
    <xf numFmtId="43" fontId="21" fillId="14" borderId="43" xfId="1" applyFont="1" applyFill="1" applyBorder="1"/>
    <xf numFmtId="164" fontId="29" fillId="23" borderId="46" xfId="1" applyNumberFormat="1" applyFont="1" applyFill="1" applyBorder="1" applyAlignment="1">
      <alignment horizontal="center"/>
    </xf>
    <xf numFmtId="164" fontId="21" fillId="16" borderId="21" xfId="1" applyNumberFormat="1" applyFont="1" applyFill="1" applyBorder="1" applyAlignment="1">
      <alignment horizontal="center"/>
    </xf>
    <xf numFmtId="164" fontId="29" fillId="23" borderId="35" xfId="1" applyNumberFormat="1" applyFont="1" applyFill="1" applyBorder="1" applyAlignment="1">
      <alignment horizontal="center"/>
    </xf>
    <xf numFmtId="43" fontId="13" fillId="24" borderId="24" xfId="1" applyFont="1" applyFill="1" applyBorder="1" applyAlignment="1">
      <alignment horizontal="right"/>
    </xf>
    <xf numFmtId="43" fontId="13" fillId="24" borderId="25" xfId="1" applyFont="1" applyFill="1" applyBorder="1"/>
    <xf numFmtId="43" fontId="13" fillId="24" borderId="44" xfId="1" applyFont="1" applyFill="1" applyBorder="1"/>
    <xf numFmtId="43" fontId="13" fillId="24" borderId="17" xfId="1" applyFont="1" applyFill="1" applyBorder="1"/>
    <xf numFmtId="43" fontId="15" fillId="10" borderId="20" xfId="1" applyFont="1" applyFill="1" applyBorder="1" applyAlignment="1">
      <alignment horizontal="center"/>
    </xf>
    <xf numFmtId="43" fontId="15" fillId="3" borderId="5" xfId="1" applyFont="1" applyFill="1" applyBorder="1" applyAlignment="1">
      <alignment horizontal="center"/>
    </xf>
    <xf numFmtId="43" fontId="0" fillId="2" borderId="22" xfId="1" applyFont="1" applyFill="1" applyBorder="1"/>
    <xf numFmtId="43" fontId="0" fillId="2" borderId="19" xfId="1" applyFont="1" applyFill="1" applyBorder="1"/>
    <xf numFmtId="43" fontId="5" fillId="2" borderId="20" xfId="1" applyFont="1" applyFill="1" applyBorder="1" applyAlignment="1">
      <alignment horizontal="left"/>
    </xf>
    <xf numFmtId="43" fontId="21" fillId="17" borderId="1" xfId="1" applyFont="1" applyFill="1" applyBorder="1"/>
    <xf numFmtId="43" fontId="21" fillId="17" borderId="3" xfId="1" applyFont="1" applyFill="1" applyBorder="1"/>
    <xf numFmtId="43" fontId="4" fillId="17" borderId="5" xfId="1" applyFont="1" applyFill="1" applyBorder="1"/>
    <xf numFmtId="164" fontId="31" fillId="17" borderId="21" xfId="1" applyNumberFormat="1" applyFont="1" applyFill="1" applyBorder="1" applyAlignment="1">
      <alignment horizontal="center"/>
    </xf>
    <xf numFmtId="43" fontId="31" fillId="17" borderId="21" xfId="1" applyFont="1" applyFill="1" applyBorder="1"/>
    <xf numFmtId="43" fontId="31" fillId="25" borderId="21" xfId="1" applyFont="1" applyFill="1" applyBorder="1"/>
    <xf numFmtId="164" fontId="31" fillId="17" borderId="10" xfId="1" applyNumberFormat="1" applyFont="1" applyFill="1" applyBorder="1" applyAlignment="1">
      <alignment horizontal="center"/>
    </xf>
    <xf numFmtId="164" fontId="29" fillId="15" borderId="22" xfId="1" applyNumberFormat="1" applyFont="1" applyFill="1" applyBorder="1" applyAlignment="1">
      <alignment horizontal="center"/>
    </xf>
    <xf numFmtId="43" fontId="45" fillId="0" borderId="0" xfId="1" applyFont="1"/>
    <xf numFmtId="43" fontId="49" fillId="0" borderId="0" xfId="1" applyFont="1"/>
    <xf numFmtId="43" fontId="50" fillId="0" borderId="0" xfId="1" applyFont="1"/>
    <xf numFmtId="43" fontId="51" fillId="16" borderId="22" xfId="1" applyFont="1" applyFill="1" applyBorder="1"/>
    <xf numFmtId="43" fontId="45" fillId="0" borderId="22" xfId="1" applyFont="1" applyBorder="1"/>
    <xf numFmtId="43" fontId="45" fillId="3" borderId="1" xfId="1" applyFont="1" applyFill="1" applyBorder="1"/>
    <xf numFmtId="0" fontId="52" fillId="18" borderId="22" xfId="0" applyFont="1" applyFill="1" applyBorder="1"/>
    <xf numFmtId="43" fontId="51" fillId="29" borderId="1" xfId="1" applyFont="1" applyFill="1" applyBorder="1"/>
    <xf numFmtId="43" fontId="45" fillId="0" borderId="1" xfId="1" applyFont="1" applyBorder="1"/>
    <xf numFmtId="43" fontId="53" fillId="4" borderId="1" xfId="1" applyFont="1" applyFill="1" applyBorder="1"/>
    <xf numFmtId="43" fontId="45" fillId="2" borderId="22" xfId="1" applyFont="1" applyFill="1" applyBorder="1"/>
    <xf numFmtId="43" fontId="45" fillId="0" borderId="38" xfId="1" applyFont="1" applyBorder="1"/>
    <xf numFmtId="43" fontId="51" fillId="15" borderId="22" xfId="1" applyFont="1" applyFill="1" applyBorder="1"/>
    <xf numFmtId="43" fontId="51" fillId="28" borderId="22" xfId="1" applyFont="1" applyFill="1" applyBorder="1"/>
    <xf numFmtId="43" fontId="51" fillId="17" borderId="1" xfId="1" applyFont="1" applyFill="1" applyBorder="1"/>
    <xf numFmtId="43" fontId="51" fillId="16" borderId="19" xfId="1" applyFont="1" applyFill="1" applyBorder="1"/>
    <xf numFmtId="43" fontId="45" fillId="0" borderId="19" xfId="1" applyFont="1" applyBorder="1"/>
    <xf numFmtId="43" fontId="45" fillId="3" borderId="3" xfId="1" applyFont="1" applyFill="1" applyBorder="1"/>
    <xf numFmtId="0" fontId="52" fillId="18" borderId="19" xfId="0" applyFont="1" applyFill="1" applyBorder="1"/>
    <xf numFmtId="43" fontId="51" fillId="29" borderId="3" xfId="1" applyFont="1" applyFill="1" applyBorder="1"/>
    <xf numFmtId="43" fontId="45" fillId="0" borderId="3" xfId="1" applyFont="1" applyBorder="1"/>
    <xf numFmtId="43" fontId="53" fillId="4" borderId="3" xfId="1" applyFont="1" applyFill="1" applyBorder="1"/>
    <xf numFmtId="43" fontId="45" fillId="2" borderId="19" xfId="1" applyFont="1" applyFill="1" applyBorder="1"/>
    <xf numFmtId="43" fontId="45" fillId="0" borderId="4" xfId="1" applyFont="1" applyBorder="1"/>
    <xf numFmtId="43" fontId="51" fillId="15" borderId="19" xfId="1" applyFont="1" applyFill="1" applyBorder="1"/>
    <xf numFmtId="43" fontId="51" fillId="28" borderId="19" xfId="1" applyFont="1" applyFill="1" applyBorder="1"/>
    <xf numFmtId="43" fontId="51" fillId="17" borderId="3" xfId="1" applyFont="1" applyFill="1" applyBorder="1"/>
    <xf numFmtId="43" fontId="55" fillId="0" borderId="0" xfId="1" applyFont="1"/>
    <xf numFmtId="43" fontId="56" fillId="16" borderId="20" xfId="1" applyFont="1" applyFill="1" applyBorder="1" applyAlignment="1">
      <alignment horizontal="left"/>
    </xf>
    <xf numFmtId="43" fontId="55" fillId="0" borderId="20" xfId="1" applyFont="1" applyBorder="1"/>
    <xf numFmtId="43" fontId="56" fillId="3" borderId="5" xfId="1" applyFont="1" applyFill="1" applyBorder="1" applyAlignment="1">
      <alignment horizontal="left"/>
    </xf>
    <xf numFmtId="0" fontId="52" fillId="18" borderId="20" xfId="0" applyFont="1" applyFill="1" applyBorder="1"/>
    <xf numFmtId="43" fontId="55" fillId="29" borderId="5" xfId="1" applyFont="1" applyFill="1" applyBorder="1"/>
    <xf numFmtId="43" fontId="55" fillId="0" borderId="5" xfId="1" applyFont="1" applyBorder="1"/>
    <xf numFmtId="43" fontId="57" fillId="4" borderId="5" xfId="1" applyFont="1" applyFill="1" applyBorder="1" applyAlignment="1">
      <alignment horizontal="left"/>
    </xf>
    <xf numFmtId="43" fontId="56" fillId="2" borderId="20" xfId="1" applyFont="1" applyFill="1" applyBorder="1" applyAlignment="1">
      <alignment horizontal="left"/>
    </xf>
    <xf numFmtId="43" fontId="55" fillId="0" borderId="7" xfId="1" applyFont="1" applyBorder="1"/>
    <xf numFmtId="43" fontId="56" fillId="15" borderId="20" xfId="1" applyFont="1" applyFill="1" applyBorder="1" applyAlignment="1">
      <alignment horizontal="left"/>
    </xf>
    <xf numFmtId="43" fontId="55" fillId="28" borderId="20" xfId="1" applyFont="1" applyFill="1" applyBorder="1"/>
    <xf numFmtId="43" fontId="55" fillId="17" borderId="5" xfId="1" applyFont="1" applyFill="1" applyBorder="1"/>
    <xf numFmtId="43" fontId="58" fillId="0" borderId="0" xfId="1" applyFont="1"/>
    <xf numFmtId="13" fontId="58" fillId="0" borderId="0" xfId="1" applyNumberFormat="1" applyFont="1"/>
    <xf numFmtId="43" fontId="59" fillId="3" borderId="20" xfId="1" applyFont="1" applyFill="1" applyBorder="1" applyAlignment="1">
      <alignment horizontal="center"/>
    </xf>
    <xf numFmtId="43" fontId="59" fillId="3" borderId="5" xfId="1" applyFont="1" applyFill="1" applyBorder="1" applyAlignment="1">
      <alignment horizontal="center"/>
    </xf>
    <xf numFmtId="43" fontId="59" fillId="10" borderId="6" xfId="1" applyFont="1" applyFill="1" applyBorder="1" applyAlignment="1">
      <alignment horizontal="center"/>
    </xf>
    <xf numFmtId="43" fontId="59" fillId="10" borderId="20" xfId="1" applyFont="1" applyFill="1" applyBorder="1" applyAlignment="1">
      <alignment horizontal="center"/>
    </xf>
    <xf numFmtId="43" fontId="60" fillId="0" borderId="0" xfId="1" applyFont="1"/>
    <xf numFmtId="43" fontId="60" fillId="11" borderId="21" xfId="1" applyFont="1" applyFill="1" applyBorder="1" applyAlignment="1">
      <alignment horizontal="center"/>
    </xf>
    <xf numFmtId="43" fontId="60" fillId="11" borderId="8" xfId="1" applyFont="1" applyFill="1" applyBorder="1" applyAlignment="1">
      <alignment horizontal="center"/>
    </xf>
    <xf numFmtId="43" fontId="51" fillId="0" borderId="0" xfId="1" applyFont="1" applyAlignment="1">
      <alignment vertical="center"/>
    </xf>
    <xf numFmtId="43" fontId="51" fillId="19" borderId="11" xfId="1" applyFont="1" applyFill="1" applyBorder="1" applyAlignment="1">
      <alignment horizontal="right"/>
    </xf>
    <xf numFmtId="43" fontId="51" fillId="19" borderId="36" xfId="1" applyFont="1" applyFill="1" applyBorder="1"/>
    <xf numFmtId="43" fontId="51" fillId="19" borderId="13" xfId="1" applyFont="1" applyFill="1" applyBorder="1"/>
    <xf numFmtId="43" fontId="51" fillId="19" borderId="14" xfId="1" applyFont="1" applyFill="1" applyBorder="1" applyAlignment="1">
      <alignment horizontal="right"/>
    </xf>
    <xf numFmtId="43" fontId="51" fillId="19" borderId="16" xfId="1" applyFont="1" applyFill="1" applyBorder="1"/>
    <xf numFmtId="43" fontId="51" fillId="19" borderId="3" xfId="1" applyFont="1" applyFill="1" applyBorder="1" applyAlignment="1">
      <alignment horizontal="right"/>
    </xf>
    <xf numFmtId="43" fontId="51" fillId="19" borderId="4" xfId="1" applyFont="1" applyFill="1" applyBorder="1"/>
    <xf numFmtId="43" fontId="51" fillId="20" borderId="36" xfId="1" applyFont="1" applyFill="1" applyBorder="1"/>
    <xf numFmtId="43" fontId="51" fillId="20" borderId="37" xfId="1" applyFont="1" applyFill="1" applyBorder="1"/>
    <xf numFmtId="43" fontId="51" fillId="20" borderId="4" xfId="1" applyFont="1" applyFill="1" applyBorder="1"/>
    <xf numFmtId="43" fontId="51" fillId="20" borderId="18" xfId="1" applyFont="1" applyFill="1" applyBorder="1"/>
    <xf numFmtId="43" fontId="51" fillId="20" borderId="15" xfId="1" applyFont="1" applyFill="1" applyBorder="1"/>
    <xf numFmtId="43" fontId="51" fillId="20" borderId="16" xfId="1" applyFont="1" applyFill="1" applyBorder="1"/>
    <xf numFmtId="43" fontId="51" fillId="19" borderId="43" xfId="1" applyFont="1" applyFill="1" applyBorder="1"/>
    <xf numFmtId="43" fontId="51" fillId="19" borderId="5" xfId="1" applyFont="1" applyFill="1" applyBorder="1" applyAlignment="1">
      <alignment horizontal="right"/>
    </xf>
    <xf numFmtId="43" fontId="51" fillId="19" borderId="7" xfId="1" applyFont="1" applyFill="1" applyBorder="1"/>
    <xf numFmtId="43" fontId="51" fillId="20" borderId="8" xfId="1" applyFont="1" applyFill="1" applyBorder="1" applyAlignment="1">
      <alignment horizontal="right"/>
    </xf>
    <xf numFmtId="43" fontId="51" fillId="20" borderId="21" xfId="1" applyFont="1" applyFill="1" applyBorder="1"/>
    <xf numFmtId="43" fontId="61" fillId="20" borderId="21" xfId="1" applyFont="1" applyFill="1" applyBorder="1" applyAlignment="1">
      <alignment horizontal="right"/>
    </xf>
    <xf numFmtId="43" fontId="62" fillId="20" borderId="21" xfId="1" applyFont="1" applyFill="1" applyBorder="1"/>
    <xf numFmtId="43" fontId="45" fillId="0" borderId="0" xfId="1" applyFont="1" applyAlignment="1">
      <alignment horizontal="right"/>
    </xf>
    <xf numFmtId="43" fontId="51" fillId="14" borderId="17" xfId="1" applyFont="1" applyFill="1" applyBorder="1" applyAlignment="1">
      <alignment horizontal="right"/>
    </xf>
    <xf numFmtId="43" fontId="51" fillId="14" borderId="17" xfId="1" applyFont="1" applyFill="1" applyBorder="1"/>
    <xf numFmtId="43" fontId="51" fillId="14" borderId="13" xfId="1" applyFont="1" applyFill="1" applyBorder="1"/>
    <xf numFmtId="43" fontId="51" fillId="14" borderId="11" xfId="1" applyFont="1" applyFill="1" applyBorder="1"/>
    <xf numFmtId="43" fontId="51" fillId="14" borderId="18" xfId="1" applyFont="1" applyFill="1" applyBorder="1" applyAlignment="1">
      <alignment horizontal="right"/>
    </xf>
    <xf numFmtId="43" fontId="51" fillId="14" borderId="36" xfId="1" applyFont="1" applyFill="1" applyBorder="1"/>
    <xf numFmtId="43" fontId="51" fillId="14" borderId="43" xfId="1" applyFont="1" applyFill="1" applyBorder="1"/>
    <xf numFmtId="43" fontId="51" fillId="14" borderId="18" xfId="1" applyFont="1" applyFill="1" applyBorder="1"/>
    <xf numFmtId="43" fontId="51" fillId="14" borderId="35" xfId="1" applyFont="1" applyFill="1" applyBorder="1" applyAlignment="1">
      <alignment horizontal="right"/>
    </xf>
    <xf numFmtId="43" fontId="51" fillId="14" borderId="19" xfId="1" applyFont="1" applyFill="1" applyBorder="1"/>
    <xf numFmtId="43" fontId="51" fillId="21" borderId="5" xfId="1" applyFont="1" applyFill="1" applyBorder="1" applyAlignment="1">
      <alignment horizontal="right"/>
    </xf>
    <xf numFmtId="43" fontId="51" fillId="21" borderId="21" xfId="1" applyFont="1" applyFill="1" applyBorder="1"/>
    <xf numFmtId="43" fontId="45" fillId="0" borderId="0" xfId="1" applyFont="1" applyBorder="1"/>
    <xf numFmtId="43" fontId="27" fillId="30" borderId="27" xfId="1" applyFont="1" applyFill="1" applyBorder="1" applyAlignment="1">
      <alignment horizontal="right"/>
    </xf>
    <xf numFmtId="43" fontId="27" fillId="30" borderId="26" xfId="1" applyFont="1" applyFill="1" applyBorder="1" applyAlignment="1">
      <alignment horizontal="right"/>
    </xf>
    <xf numFmtId="43" fontId="21" fillId="17" borderId="22" xfId="1" applyFont="1" applyFill="1" applyBorder="1"/>
    <xf numFmtId="43" fontId="21" fillId="17" borderId="19" xfId="1" applyFont="1" applyFill="1" applyBorder="1"/>
    <xf numFmtId="43" fontId="4" fillId="17" borderId="20" xfId="1" applyFont="1" applyFill="1" applyBorder="1"/>
    <xf numFmtId="43" fontId="0" fillId="17" borderId="0" xfId="1" applyFont="1" applyFill="1"/>
    <xf numFmtId="43" fontId="25" fillId="24" borderId="22" xfId="1" applyFont="1" applyFill="1" applyBorder="1" applyAlignment="1">
      <alignment vertical="center"/>
    </xf>
    <xf numFmtId="43" fontId="25" fillId="24" borderId="20" xfId="1" applyFont="1" applyFill="1" applyBorder="1" applyAlignment="1">
      <alignment vertical="center"/>
    </xf>
    <xf numFmtId="43" fontId="11" fillId="24" borderId="22" xfId="1" applyFont="1" applyFill="1" applyBorder="1" applyAlignment="1">
      <alignment vertical="center" wrapText="1"/>
    </xf>
    <xf numFmtId="43" fontId="11" fillId="24" borderId="20" xfId="1" applyFont="1" applyFill="1" applyBorder="1" applyAlignment="1">
      <alignment vertical="center" wrapText="1"/>
    </xf>
    <xf numFmtId="43" fontId="25" fillId="23" borderId="22" xfId="1" applyFont="1" applyFill="1" applyBorder="1" applyAlignment="1">
      <alignment vertical="center"/>
    </xf>
    <xf numFmtId="43" fontId="25" fillId="23" borderId="20" xfId="1" applyFont="1" applyFill="1" applyBorder="1" applyAlignment="1">
      <alignment vertical="center"/>
    </xf>
    <xf numFmtId="43" fontId="25" fillId="15" borderId="22" xfId="1" applyFont="1" applyFill="1" applyBorder="1" applyAlignment="1">
      <alignment vertical="center"/>
    </xf>
    <xf numFmtId="43" fontId="25" fillId="15" borderId="20" xfId="1" applyFont="1" applyFill="1" applyBorder="1" applyAlignment="1">
      <alignment vertical="center"/>
    </xf>
    <xf numFmtId="43" fontId="1" fillId="24" borderId="22" xfId="1" applyFont="1" applyFill="1" applyBorder="1" applyAlignment="1">
      <alignment vertical="center" wrapText="1"/>
    </xf>
    <xf numFmtId="43" fontId="43" fillId="15" borderId="22" xfId="1" applyFont="1" applyFill="1" applyBorder="1" applyAlignment="1">
      <alignment vertical="center"/>
    </xf>
    <xf numFmtId="43" fontId="43" fillId="15" borderId="20" xfId="1" applyFont="1" applyFill="1" applyBorder="1" applyAlignment="1">
      <alignment vertical="center"/>
    </xf>
    <xf numFmtId="43" fontId="43" fillId="23" borderId="22" xfId="1" applyFont="1" applyFill="1" applyBorder="1" applyAlignment="1">
      <alignment vertical="center"/>
    </xf>
    <xf numFmtId="43" fontId="43" fillId="23" borderId="20" xfId="1" applyFont="1" applyFill="1" applyBorder="1" applyAlignment="1">
      <alignment vertical="center"/>
    </xf>
    <xf numFmtId="164" fontId="29" fillId="23" borderId="22" xfId="1" applyNumberFormat="1" applyFont="1" applyFill="1" applyBorder="1" applyAlignment="1">
      <alignment horizontal="center"/>
    </xf>
    <xf numFmtId="43" fontId="51" fillId="19" borderId="46" xfId="1" applyFont="1" applyFill="1" applyBorder="1"/>
    <xf numFmtId="43" fontId="51" fillId="20" borderId="46" xfId="1" applyFont="1" applyFill="1" applyBorder="1"/>
    <xf numFmtId="43" fontId="51" fillId="20" borderId="14" xfId="1" applyFont="1" applyFill="1" applyBorder="1"/>
    <xf numFmtId="43" fontId="51" fillId="20" borderId="43" xfId="1" applyFont="1" applyFill="1" applyBorder="1"/>
    <xf numFmtId="43" fontId="51" fillId="19" borderId="17" xfId="1" applyFont="1" applyFill="1" applyBorder="1" applyAlignment="1">
      <alignment horizontal="center"/>
    </xf>
    <xf numFmtId="43" fontId="51" fillId="19" borderId="18" xfId="1" applyFont="1" applyFill="1" applyBorder="1" applyAlignment="1">
      <alignment horizontal="center"/>
    </xf>
    <xf numFmtId="43" fontId="51" fillId="19" borderId="19" xfId="1" applyFont="1" applyFill="1" applyBorder="1" applyAlignment="1">
      <alignment horizontal="center"/>
    </xf>
    <xf numFmtId="43" fontId="51" fillId="19" borderId="20" xfId="1" applyFont="1" applyFill="1" applyBorder="1" applyAlignment="1">
      <alignment horizontal="center"/>
    </xf>
    <xf numFmtId="164" fontId="29" fillId="23" borderId="3" xfId="1" applyNumberFormat="1" applyFont="1" applyFill="1" applyBorder="1" applyAlignment="1">
      <alignment horizontal="center"/>
    </xf>
    <xf numFmtId="43" fontId="1" fillId="20" borderId="8" xfId="1" applyFont="1" applyFill="1" applyBorder="1" applyAlignment="1">
      <alignment horizontal="center"/>
    </xf>
    <xf numFmtId="43" fontId="27" fillId="20" borderId="21" xfId="1" applyFont="1" applyFill="1" applyBorder="1" applyAlignment="1">
      <alignment horizontal="center"/>
    </xf>
    <xf numFmtId="43" fontId="49" fillId="17" borderId="0" xfId="1" applyFont="1" applyFill="1"/>
    <xf numFmtId="43" fontId="5" fillId="17" borderId="20" xfId="1" applyFont="1" applyFill="1" applyBorder="1" applyAlignment="1">
      <alignment horizontal="left"/>
    </xf>
    <xf numFmtId="43" fontId="45" fillId="17" borderId="0" xfId="1" applyFont="1" applyFill="1"/>
    <xf numFmtId="43" fontId="0" fillId="17" borderId="1" xfId="1" applyFont="1" applyFill="1" applyBorder="1"/>
    <xf numFmtId="43" fontId="0" fillId="17" borderId="3" xfId="1" applyFont="1" applyFill="1" applyBorder="1"/>
    <xf numFmtId="43" fontId="5" fillId="17" borderId="5" xfId="1" applyFont="1" applyFill="1" applyBorder="1" applyAlignment="1">
      <alignment horizontal="left"/>
    </xf>
    <xf numFmtId="0" fontId="29" fillId="17" borderId="22" xfId="0" applyFont="1" applyFill="1" applyBorder="1"/>
    <xf numFmtId="0" fontId="29" fillId="17" borderId="19" xfId="0" applyFont="1" applyFill="1" applyBorder="1"/>
    <xf numFmtId="0" fontId="29" fillId="17" borderId="20" xfId="0" applyFont="1" applyFill="1" applyBorder="1"/>
    <xf numFmtId="43" fontId="0" fillId="17" borderId="22" xfId="1" applyFont="1" applyFill="1" applyBorder="1"/>
    <xf numFmtId="43" fontId="0" fillId="17" borderId="19" xfId="1" applyFont="1" applyFill="1" applyBorder="1"/>
    <xf numFmtId="43" fontId="1" fillId="21" borderId="5" xfId="1" applyFont="1" applyFill="1" applyBorder="1" applyAlignment="1">
      <alignment horizontal="right"/>
    </xf>
    <xf numFmtId="164" fontId="31" fillId="25" borderId="37" xfId="1" applyNumberFormat="1" applyFont="1" applyFill="1" applyBorder="1" applyAlignment="1">
      <alignment horizontal="center"/>
    </xf>
    <xf numFmtId="43" fontId="1" fillId="14" borderId="17" xfId="1" applyFont="1" applyFill="1" applyBorder="1"/>
    <xf numFmtId="43" fontId="1" fillId="17" borderId="1" xfId="1" applyFont="1" applyFill="1" applyBorder="1" applyAlignment="1">
      <alignment horizontal="center"/>
    </xf>
    <xf numFmtId="43" fontId="1" fillId="17" borderId="3" xfId="1" applyFont="1" applyFill="1" applyBorder="1" applyAlignment="1">
      <alignment horizontal="center"/>
    </xf>
    <xf numFmtId="14" fontId="21" fillId="17" borderId="5" xfId="1" applyNumberFormat="1" applyFont="1" applyFill="1" applyBorder="1" applyAlignment="1">
      <alignment horizontal="center"/>
    </xf>
    <xf numFmtId="43" fontId="21" fillId="32" borderId="22" xfId="1" applyFont="1" applyFill="1" applyBorder="1"/>
    <xf numFmtId="43" fontId="21" fillId="32" borderId="19" xfId="1" applyFont="1" applyFill="1" applyBorder="1"/>
    <xf numFmtId="43" fontId="4" fillId="32" borderId="20" xfId="1" applyFont="1" applyFill="1" applyBorder="1"/>
    <xf numFmtId="43" fontId="0" fillId="24" borderId="0" xfId="1" applyFont="1" applyFill="1"/>
    <xf numFmtId="164" fontId="31" fillId="31" borderId="17" xfId="1" applyNumberFormat="1" applyFont="1" applyFill="1" applyBorder="1" applyAlignment="1">
      <alignment horizontal="center" vertical="center"/>
    </xf>
    <xf numFmtId="164" fontId="31" fillId="15" borderId="22" xfId="1" applyNumberFormat="1" applyFont="1" applyFill="1" applyBorder="1" applyAlignment="1">
      <alignment horizontal="center" vertical="center"/>
    </xf>
    <xf numFmtId="164" fontId="31" fillId="31" borderId="12" xfId="1" applyNumberFormat="1" applyFont="1" applyFill="1" applyBorder="1" applyAlignment="1">
      <alignment horizontal="center" vertical="center"/>
    </xf>
    <xf numFmtId="164" fontId="31" fillId="31" borderId="18" xfId="1" applyNumberFormat="1" applyFont="1" applyFill="1" applyBorder="1" applyAlignment="1">
      <alignment horizontal="center" vertical="center"/>
    </xf>
    <xf numFmtId="164" fontId="31" fillId="15" borderId="18" xfId="1" applyNumberFormat="1" applyFont="1" applyFill="1" applyBorder="1" applyAlignment="1">
      <alignment horizontal="center" vertical="center"/>
    </xf>
    <xf numFmtId="164" fontId="31" fillId="15" borderId="14" xfId="1" applyNumberFormat="1" applyFont="1" applyFill="1" applyBorder="1" applyAlignment="1">
      <alignment horizontal="center" vertical="center"/>
    </xf>
    <xf numFmtId="164" fontId="31" fillId="15" borderId="16" xfId="1" applyNumberFormat="1" applyFont="1" applyFill="1" applyBorder="1" applyAlignment="1">
      <alignment horizontal="center" vertical="center"/>
    </xf>
    <xf numFmtId="164" fontId="31" fillId="31" borderId="15" xfId="1" applyNumberFormat="1" applyFont="1" applyFill="1" applyBorder="1" applyAlignment="1">
      <alignment horizontal="center" vertical="center"/>
    </xf>
    <xf numFmtId="164" fontId="31" fillId="17" borderId="21" xfId="1" applyNumberFormat="1" applyFont="1" applyFill="1" applyBorder="1" applyAlignment="1">
      <alignment horizontal="center" vertical="center"/>
    </xf>
    <xf numFmtId="164" fontId="31" fillId="17" borderId="10" xfId="1" applyNumberFormat="1" applyFont="1" applyFill="1" applyBorder="1" applyAlignment="1">
      <alignment horizontal="center" vertical="center"/>
    </xf>
    <xf numFmtId="164" fontId="31" fillId="17" borderId="8" xfId="1" applyNumberFormat="1" applyFont="1" applyFill="1" applyBorder="1" applyAlignment="1">
      <alignment horizontal="center" vertical="center"/>
    </xf>
    <xf numFmtId="43" fontId="31" fillId="17" borderId="21" xfId="1" applyFont="1" applyFill="1" applyBorder="1" applyAlignment="1">
      <alignment vertical="center"/>
    </xf>
    <xf numFmtId="43" fontId="31" fillId="25" borderId="21" xfId="1" applyFont="1" applyFill="1" applyBorder="1" applyAlignment="1">
      <alignment vertical="center"/>
    </xf>
    <xf numFmtId="164" fontId="31" fillId="31" borderId="14" xfId="1" applyNumberFormat="1" applyFont="1" applyFill="1" applyBorder="1" applyAlignment="1">
      <alignment horizontal="center" vertical="center"/>
    </xf>
    <xf numFmtId="164" fontId="31" fillId="15" borderId="15" xfId="1" applyNumberFormat="1" applyFont="1" applyFill="1" applyBorder="1" applyAlignment="1">
      <alignment horizontal="center" vertical="center"/>
    </xf>
    <xf numFmtId="164" fontId="31" fillId="15" borderId="19" xfId="1" applyNumberFormat="1" applyFont="1" applyFill="1" applyBorder="1" applyAlignment="1">
      <alignment horizontal="center" vertical="center"/>
    </xf>
    <xf numFmtId="164" fontId="31" fillId="31" borderId="36" xfId="1" applyNumberFormat="1" applyFont="1" applyFill="1" applyBorder="1" applyAlignment="1">
      <alignment horizontal="center" vertical="center"/>
    </xf>
    <xf numFmtId="164" fontId="31" fillId="31" borderId="37" xfId="1" applyNumberFormat="1" applyFont="1" applyFill="1" applyBorder="1" applyAlignment="1">
      <alignment horizontal="center" vertical="center"/>
    </xf>
    <xf numFmtId="164" fontId="31" fillId="31" borderId="46" xfId="1" applyNumberFormat="1" applyFont="1" applyFill="1" applyBorder="1" applyAlignment="1">
      <alignment horizontal="center" vertical="center"/>
    </xf>
    <xf numFmtId="164" fontId="31" fillId="15" borderId="37" xfId="1" applyNumberFormat="1" applyFont="1" applyFill="1" applyBorder="1" applyAlignment="1">
      <alignment horizontal="center" vertical="center"/>
    </xf>
    <xf numFmtId="164" fontId="31" fillId="15" borderId="36" xfId="1" applyNumberFormat="1" applyFont="1" applyFill="1" applyBorder="1" applyAlignment="1">
      <alignment horizontal="center" vertical="center"/>
    </xf>
    <xf numFmtId="164" fontId="31" fillId="15" borderId="3" xfId="1" applyNumberFormat="1" applyFont="1" applyFill="1" applyBorder="1" applyAlignment="1">
      <alignment horizontal="center" vertical="center"/>
    </xf>
    <xf numFmtId="164" fontId="31" fillId="15" borderId="46" xfId="1" applyNumberFormat="1" applyFont="1" applyFill="1" applyBorder="1" applyAlignment="1">
      <alignment horizontal="center" vertical="center"/>
    </xf>
    <xf numFmtId="164" fontId="31" fillId="31" borderId="16" xfId="1" applyNumberFormat="1" applyFont="1" applyFill="1" applyBorder="1" applyAlignment="1">
      <alignment horizontal="center" vertical="center"/>
    </xf>
    <xf numFmtId="164" fontId="31" fillId="25" borderId="18" xfId="1" applyNumberFormat="1" applyFont="1" applyFill="1" applyBorder="1" applyAlignment="1">
      <alignment horizontal="center" vertical="center"/>
    </xf>
    <xf numFmtId="164" fontId="31" fillId="15" borderId="35" xfId="1" applyNumberFormat="1" applyFont="1" applyFill="1" applyBorder="1" applyAlignment="1">
      <alignment horizontal="center" vertical="center"/>
    </xf>
    <xf numFmtId="164" fontId="31" fillId="31" borderId="35" xfId="1" applyNumberFormat="1" applyFont="1" applyFill="1" applyBorder="1" applyAlignment="1">
      <alignment horizontal="center" vertical="center"/>
    </xf>
    <xf numFmtId="43" fontId="51" fillId="20" borderId="8" xfId="1" applyFont="1" applyFill="1" applyBorder="1"/>
    <xf numFmtId="43" fontId="62" fillId="20" borderId="8" xfId="1" applyFont="1" applyFill="1" applyBorder="1"/>
    <xf numFmtId="43" fontId="51" fillId="19" borderId="17" xfId="1" applyFont="1" applyFill="1" applyBorder="1"/>
    <xf numFmtId="164" fontId="31" fillId="15" borderId="17" xfId="1" applyNumberFormat="1" applyFont="1" applyFill="1" applyBorder="1" applyAlignment="1">
      <alignment horizontal="center" vertical="center"/>
    </xf>
    <xf numFmtId="164" fontId="31" fillId="15" borderId="12" xfId="1" applyNumberFormat="1" applyFont="1" applyFill="1" applyBorder="1" applyAlignment="1">
      <alignment horizontal="center" vertical="center"/>
    </xf>
    <xf numFmtId="164" fontId="31" fillId="31" borderId="22" xfId="1" applyNumberFormat="1" applyFont="1" applyFill="1" applyBorder="1" applyAlignment="1">
      <alignment horizontal="center" vertical="center"/>
    </xf>
    <xf numFmtId="164" fontId="31" fillId="31" borderId="19" xfId="1" applyNumberFormat="1" applyFont="1" applyFill="1" applyBorder="1" applyAlignment="1">
      <alignment horizontal="center" vertical="center"/>
    </xf>
    <xf numFmtId="43" fontId="32" fillId="0" borderId="23" xfId="1" applyFont="1" applyBorder="1" applyAlignment="1">
      <alignment horizontal="center"/>
    </xf>
    <xf numFmtId="164" fontId="31" fillId="21" borderId="17" xfId="1" applyNumberFormat="1" applyFont="1" applyFill="1" applyBorder="1" applyAlignment="1">
      <alignment horizontal="center" vertical="center"/>
    </xf>
    <xf numFmtId="164" fontId="31" fillId="21" borderId="12" xfId="1" applyNumberFormat="1" applyFont="1" applyFill="1" applyBorder="1" applyAlignment="1">
      <alignment horizontal="center" vertical="center"/>
    </xf>
    <xf numFmtId="164" fontId="31" fillId="21" borderId="22" xfId="1" applyNumberFormat="1" applyFont="1" applyFill="1" applyBorder="1" applyAlignment="1">
      <alignment horizontal="center" vertical="center"/>
    </xf>
    <xf numFmtId="164" fontId="31" fillId="20" borderId="22" xfId="1" applyNumberFormat="1" applyFont="1" applyFill="1" applyBorder="1" applyAlignment="1">
      <alignment horizontal="center" vertical="center"/>
    </xf>
    <xf numFmtId="164" fontId="31" fillId="20" borderId="18" xfId="1" applyNumberFormat="1" applyFont="1" applyFill="1" applyBorder="1" applyAlignment="1">
      <alignment horizontal="center" vertical="center"/>
    </xf>
    <xf numFmtId="164" fontId="31" fillId="20" borderId="12" xfId="1" applyNumberFormat="1" applyFont="1" applyFill="1" applyBorder="1" applyAlignment="1">
      <alignment horizontal="center" vertical="center"/>
    </xf>
    <xf numFmtId="164" fontId="31" fillId="20" borderId="14" xfId="1" applyNumberFormat="1" applyFont="1" applyFill="1" applyBorder="1" applyAlignment="1">
      <alignment horizontal="center" vertical="center"/>
    </xf>
    <xf numFmtId="164" fontId="31" fillId="21" borderId="18" xfId="1" applyNumberFormat="1" applyFont="1" applyFill="1" applyBorder="1" applyAlignment="1">
      <alignment horizontal="center" vertical="center"/>
    </xf>
    <xf numFmtId="164" fontId="31" fillId="21" borderId="16" xfId="1" applyNumberFormat="1" applyFont="1" applyFill="1" applyBorder="1" applyAlignment="1">
      <alignment horizontal="center" vertical="center"/>
    </xf>
    <xf numFmtId="164" fontId="31" fillId="21" borderId="14" xfId="1" applyNumberFormat="1" applyFont="1" applyFill="1" applyBorder="1" applyAlignment="1">
      <alignment horizontal="center" vertical="center"/>
    </xf>
    <xf numFmtId="164" fontId="31" fillId="21" borderId="15" xfId="1" applyNumberFormat="1" applyFont="1" applyFill="1" applyBorder="1" applyAlignment="1">
      <alignment horizontal="center" vertical="center"/>
    </xf>
    <xf numFmtId="164" fontId="31" fillId="20" borderId="15" xfId="1" applyNumberFormat="1" applyFont="1" applyFill="1" applyBorder="1" applyAlignment="1">
      <alignment horizontal="center" vertical="center"/>
    </xf>
    <xf numFmtId="164" fontId="31" fillId="20" borderId="36" xfId="1" applyNumberFormat="1" applyFont="1" applyFill="1" applyBorder="1" applyAlignment="1">
      <alignment horizontal="center" vertical="center"/>
    </xf>
    <xf numFmtId="164" fontId="31" fillId="20" borderId="37" xfId="1" applyNumberFormat="1" applyFont="1" applyFill="1" applyBorder="1" applyAlignment="1">
      <alignment horizontal="center" vertical="center"/>
    </xf>
    <xf numFmtId="164" fontId="31" fillId="20" borderId="46" xfId="1" applyNumberFormat="1" applyFont="1" applyFill="1" applyBorder="1" applyAlignment="1">
      <alignment horizontal="center" vertical="center"/>
    </xf>
    <xf numFmtId="164" fontId="31" fillId="21" borderId="36" xfId="1" applyNumberFormat="1" applyFont="1" applyFill="1" applyBorder="1" applyAlignment="1">
      <alignment horizontal="center" vertical="center"/>
    </xf>
    <xf numFmtId="164" fontId="31" fillId="21" borderId="19" xfId="1" applyNumberFormat="1" applyFont="1" applyFill="1" applyBorder="1" applyAlignment="1">
      <alignment horizontal="center" vertical="center"/>
    </xf>
    <xf numFmtId="164" fontId="31" fillId="21" borderId="37" xfId="1" applyNumberFormat="1" applyFont="1" applyFill="1" applyBorder="1" applyAlignment="1">
      <alignment horizontal="center" vertical="center"/>
    </xf>
    <xf numFmtId="164" fontId="31" fillId="21" borderId="3" xfId="1" applyNumberFormat="1" applyFont="1" applyFill="1" applyBorder="1" applyAlignment="1">
      <alignment horizontal="center" vertical="center"/>
    </xf>
    <xf numFmtId="164" fontId="31" fillId="20" borderId="16" xfId="1" applyNumberFormat="1" applyFont="1" applyFill="1" applyBorder="1" applyAlignment="1">
      <alignment horizontal="center" vertical="center"/>
    </xf>
    <xf numFmtId="164" fontId="31" fillId="21" borderId="35" xfId="1" applyNumberFormat="1" applyFont="1" applyFill="1" applyBorder="1" applyAlignment="1">
      <alignment horizontal="center" vertical="center"/>
    </xf>
    <xf numFmtId="0" fontId="29" fillId="27" borderId="22" xfId="0" applyFont="1" applyFill="1" applyBorder="1"/>
    <xf numFmtId="0" fontId="29" fillId="27" borderId="19" xfId="0" applyFont="1" applyFill="1" applyBorder="1"/>
    <xf numFmtId="0" fontId="29" fillId="27" borderId="20" xfId="0" applyFont="1" applyFill="1" applyBorder="1"/>
    <xf numFmtId="43" fontId="31" fillId="0" borderId="0" xfId="1" applyFont="1"/>
    <xf numFmtId="43" fontId="81" fillId="0" borderId="0" xfId="1" applyFont="1"/>
    <xf numFmtId="43" fontId="31" fillId="17" borderId="0" xfId="1" applyFont="1" applyFill="1"/>
    <xf numFmtId="43" fontId="82" fillId="0" borderId="0" xfId="1" applyFont="1"/>
    <xf numFmtId="43" fontId="81" fillId="17" borderId="0" xfId="1" applyFont="1" applyFill="1"/>
    <xf numFmtId="43" fontId="51" fillId="20" borderId="19" xfId="1" applyFont="1" applyFill="1" applyBorder="1" applyAlignment="1">
      <alignment horizontal="center"/>
    </xf>
    <xf numFmtId="43" fontId="21" fillId="16" borderId="8" xfId="1" applyFont="1" applyFill="1" applyBorder="1" applyAlignment="1">
      <alignment horizontal="right"/>
    </xf>
    <xf numFmtId="164" fontId="31" fillId="16" borderId="21" xfId="1" applyNumberFormat="1" applyFont="1" applyFill="1" applyBorder="1" applyAlignment="1">
      <alignment horizontal="center" vertical="center"/>
    </xf>
    <xf numFmtId="164" fontId="31" fillId="16" borderId="10" xfId="1" applyNumberFormat="1" applyFont="1" applyFill="1" applyBorder="1" applyAlignment="1">
      <alignment horizontal="center" vertical="center"/>
    </xf>
    <xf numFmtId="164" fontId="31" fillId="16" borderId="8" xfId="1" applyNumberFormat="1" applyFont="1" applyFill="1" applyBorder="1" applyAlignment="1">
      <alignment horizontal="center" vertical="center"/>
    </xf>
    <xf numFmtId="43" fontId="31" fillId="16" borderId="21" xfId="1" applyFont="1" applyFill="1" applyBorder="1" applyAlignment="1">
      <alignment vertical="center"/>
    </xf>
    <xf numFmtId="164" fontId="29" fillId="15" borderId="22" xfId="1" applyNumberFormat="1" applyFont="1" applyFill="1" applyBorder="1" applyAlignment="1">
      <alignment horizontal="center" vertical="center"/>
    </xf>
    <xf numFmtId="164" fontId="29" fillId="15" borderId="12" xfId="1" applyNumberFormat="1" applyFont="1" applyFill="1" applyBorder="1" applyAlignment="1">
      <alignment horizontal="center" vertical="center"/>
    </xf>
    <xf numFmtId="164" fontId="29" fillId="15" borderId="18" xfId="1" applyNumberFormat="1" applyFont="1" applyFill="1" applyBorder="1" applyAlignment="1">
      <alignment horizontal="center" vertical="center"/>
    </xf>
    <xf numFmtId="164" fontId="29" fillId="23" borderId="17" xfId="1" applyNumberFormat="1" applyFont="1" applyFill="1" applyBorder="1" applyAlignment="1">
      <alignment horizontal="center" vertical="center"/>
    </xf>
    <xf numFmtId="164" fontId="29" fillId="23" borderId="22" xfId="1" applyNumberFormat="1" applyFont="1" applyFill="1" applyBorder="1" applyAlignment="1">
      <alignment horizontal="center" vertical="center"/>
    </xf>
    <xf numFmtId="164" fontId="29" fillId="23" borderId="18" xfId="1" applyNumberFormat="1" applyFont="1" applyFill="1" applyBorder="1" applyAlignment="1">
      <alignment horizontal="center" vertical="center"/>
    </xf>
    <xf numFmtId="164" fontId="29" fillId="23" borderId="12" xfId="1" applyNumberFormat="1" applyFont="1" applyFill="1" applyBorder="1" applyAlignment="1">
      <alignment horizontal="center" vertical="center"/>
    </xf>
    <xf numFmtId="164" fontId="29" fillId="15" borderId="16" xfId="1" applyNumberFormat="1" applyFont="1" applyFill="1" applyBorder="1" applyAlignment="1">
      <alignment horizontal="center" vertical="center"/>
    </xf>
    <xf numFmtId="164" fontId="29" fillId="23" borderId="14" xfId="1" applyNumberFormat="1" applyFont="1" applyFill="1" applyBorder="1" applyAlignment="1">
      <alignment horizontal="center" vertical="center"/>
    </xf>
    <xf numFmtId="164" fontId="29" fillId="15" borderId="14" xfId="1" applyNumberFormat="1" applyFont="1" applyFill="1" applyBorder="1" applyAlignment="1">
      <alignment horizontal="center" vertical="center"/>
    </xf>
    <xf numFmtId="164" fontId="31" fillId="25" borderId="14" xfId="1" applyNumberFormat="1" applyFont="1" applyFill="1" applyBorder="1" applyAlignment="1">
      <alignment horizontal="center" vertical="center"/>
    </xf>
    <xf numFmtId="164" fontId="29" fillId="15" borderId="15" xfId="1" applyNumberFormat="1" applyFont="1" applyFill="1" applyBorder="1" applyAlignment="1">
      <alignment horizontal="center" vertical="center"/>
    </xf>
    <xf numFmtId="43" fontId="4" fillId="0" borderId="6" xfId="1" applyFont="1" applyBorder="1"/>
    <xf numFmtId="43" fontId="31" fillId="25" borderId="8" xfId="1" applyFont="1" applyFill="1" applyBorder="1" applyAlignment="1">
      <alignment vertical="center"/>
    </xf>
    <xf numFmtId="43" fontId="69" fillId="20" borderId="22" xfId="1" applyFont="1" applyFill="1" applyBorder="1" applyAlignment="1">
      <alignment horizontal="center" vertical="center" wrapText="1"/>
    </xf>
    <xf numFmtId="43" fontId="13" fillId="24" borderId="39" xfId="1" applyFont="1" applyFill="1" applyBorder="1"/>
    <xf numFmtId="43" fontId="83" fillId="24" borderId="23" xfId="1" applyFont="1" applyFill="1" applyBorder="1"/>
    <xf numFmtId="43" fontId="55" fillId="0" borderId="19" xfId="1" applyFont="1" applyBorder="1"/>
    <xf numFmtId="43" fontId="1" fillId="24" borderId="21" xfId="1" applyFont="1" applyFill="1" applyBorder="1" applyAlignment="1">
      <alignment horizontal="center" vertical="center" wrapText="1"/>
    </xf>
    <xf numFmtId="43" fontId="25" fillId="23" borderId="21" xfId="1" applyFont="1" applyFill="1" applyBorder="1" applyAlignment="1">
      <alignment horizontal="center" vertical="center"/>
    </xf>
    <xf numFmtId="43" fontId="25" fillId="15" borderId="21" xfId="1" applyFont="1" applyFill="1" applyBorder="1" applyAlignment="1">
      <alignment horizontal="center" vertical="center"/>
    </xf>
    <xf numFmtId="43" fontId="69" fillId="31" borderId="21" xfId="1" applyFont="1" applyFill="1" applyBorder="1" applyAlignment="1">
      <alignment horizontal="center" vertical="center"/>
    </xf>
    <xf numFmtId="43" fontId="76" fillId="15" borderId="21" xfId="1" applyFont="1" applyFill="1" applyBorder="1" applyAlignment="1">
      <alignment horizontal="center" vertical="center"/>
    </xf>
    <xf numFmtId="43" fontId="77" fillId="31" borderId="21" xfId="1" applyFont="1" applyFill="1" applyBorder="1" applyAlignment="1">
      <alignment horizontal="center" vertical="center"/>
    </xf>
    <xf numFmtId="43" fontId="77" fillId="31" borderId="8" xfId="1" applyFont="1" applyFill="1" applyBorder="1" applyAlignment="1">
      <alignment horizontal="center" vertical="center"/>
    </xf>
    <xf numFmtId="43" fontId="76" fillId="15" borderId="21" xfId="1" quotePrefix="1" applyFont="1" applyFill="1" applyBorder="1" applyAlignment="1">
      <alignment horizontal="center" vertical="center"/>
    </xf>
    <xf numFmtId="43" fontId="76" fillId="15" borderId="9" xfId="1" applyFont="1" applyFill="1" applyBorder="1" applyAlignment="1">
      <alignment horizontal="center" vertical="center"/>
    </xf>
    <xf numFmtId="43" fontId="77" fillId="31" borderId="21" xfId="1" quotePrefix="1" applyFont="1" applyFill="1" applyBorder="1" applyAlignment="1">
      <alignment horizontal="center" vertical="center"/>
    </xf>
    <xf numFmtId="43" fontId="77" fillId="31" borderId="10" xfId="1" applyFont="1" applyFill="1" applyBorder="1" applyAlignment="1">
      <alignment horizontal="center" vertical="center"/>
    </xf>
    <xf numFmtId="43" fontId="16" fillId="11" borderId="10" xfId="1" applyFont="1" applyFill="1" applyBorder="1" applyAlignment="1">
      <alignment horizontal="center"/>
    </xf>
    <xf numFmtId="43" fontId="0" fillId="17" borderId="2" xfId="1" applyFont="1" applyFill="1" applyBorder="1"/>
    <xf numFmtId="43" fontId="0" fillId="17" borderId="0" xfId="1" applyFont="1" applyFill="1" applyBorder="1"/>
    <xf numFmtId="43" fontId="5" fillId="17" borderId="6" xfId="1" applyFont="1" applyFill="1" applyBorder="1" applyAlignment="1">
      <alignment horizontal="left"/>
    </xf>
    <xf numFmtId="43" fontId="15" fillId="3" borderId="6" xfId="1" applyFont="1" applyFill="1" applyBorder="1" applyAlignment="1">
      <alignment horizontal="center"/>
    </xf>
    <xf numFmtId="0" fontId="29" fillId="18" borderId="2" xfId="0" applyFont="1" applyFill="1" applyBorder="1"/>
    <xf numFmtId="0" fontId="29" fillId="18" borderId="0" xfId="0" applyFont="1" applyFill="1"/>
    <xf numFmtId="0" fontId="29" fillId="18" borderId="6" xfId="0" applyFont="1" applyFill="1" applyBorder="1"/>
    <xf numFmtId="0" fontId="29" fillId="27" borderId="2" xfId="0" applyFont="1" applyFill="1" applyBorder="1"/>
    <xf numFmtId="0" fontId="29" fillId="27" borderId="0" xfId="0" applyFont="1" applyFill="1"/>
    <xf numFmtId="0" fontId="29" fillId="27" borderId="6" xfId="0" applyFont="1" applyFill="1" applyBorder="1"/>
    <xf numFmtId="43" fontId="45" fillId="0" borderId="2" xfId="1" applyFont="1" applyBorder="1"/>
    <xf numFmtId="43" fontId="55" fillId="0" borderId="0" xfId="1" applyFont="1" applyBorder="1"/>
    <xf numFmtId="0" fontId="29" fillId="17" borderId="2" xfId="0" applyFont="1" applyFill="1" applyBorder="1"/>
    <xf numFmtId="0" fontId="29" fillId="17" borderId="0" xfId="0" applyFont="1" applyFill="1"/>
    <xf numFmtId="0" fontId="29" fillId="17" borderId="6" xfId="0" applyFont="1" applyFill="1" applyBorder="1"/>
    <xf numFmtId="43" fontId="0" fillId="2" borderId="2" xfId="1" applyFont="1" applyFill="1" applyBorder="1"/>
    <xf numFmtId="43" fontId="0" fillId="2" borderId="0" xfId="1" applyFont="1" applyFill="1" applyBorder="1"/>
    <xf numFmtId="43" fontId="5" fillId="2" borderId="6" xfId="1" applyFont="1" applyFill="1" applyBorder="1" applyAlignment="1">
      <alignment horizontal="left"/>
    </xf>
    <xf numFmtId="43" fontId="51" fillId="19" borderId="21" xfId="1" applyFont="1" applyFill="1" applyBorder="1"/>
    <xf numFmtId="43" fontId="51" fillId="19" borderId="9" xfId="1" applyFont="1" applyFill="1" applyBorder="1"/>
    <xf numFmtId="43" fontId="51" fillId="19" borderId="8" xfId="1" applyFont="1" applyFill="1" applyBorder="1"/>
    <xf numFmtId="43" fontId="51" fillId="19" borderId="10" xfId="1" applyFont="1" applyFill="1" applyBorder="1"/>
    <xf numFmtId="43" fontId="51" fillId="19" borderId="36" xfId="1" applyFont="1" applyFill="1" applyBorder="1" applyAlignment="1">
      <alignment horizontal="center"/>
    </xf>
    <xf numFmtId="43" fontId="51" fillId="19" borderId="21" xfId="1" applyFont="1" applyFill="1" applyBorder="1" applyAlignment="1">
      <alignment horizontal="center"/>
    </xf>
    <xf numFmtId="164" fontId="29" fillId="23" borderId="12" xfId="1" applyNumberFormat="1" applyFont="1" applyFill="1" applyBorder="1" applyAlignment="1">
      <alignment vertical="center"/>
    </xf>
    <xf numFmtId="164" fontId="31" fillId="16" borderId="20" xfId="1" applyNumberFormat="1" applyFont="1" applyFill="1" applyBorder="1" applyAlignment="1">
      <alignment vertical="center"/>
    </xf>
    <xf numFmtId="164" fontId="31" fillId="16" borderId="6" xfId="1" applyNumberFormat="1" applyFont="1" applyFill="1" applyBorder="1" applyAlignment="1">
      <alignment vertical="center"/>
    </xf>
    <xf numFmtId="164" fontId="31" fillId="16" borderId="7" xfId="1" applyNumberFormat="1" applyFont="1" applyFill="1" applyBorder="1" applyAlignment="1">
      <alignment vertical="center"/>
    </xf>
    <xf numFmtId="164" fontId="29" fillId="23" borderId="17" xfId="1" applyNumberFormat="1" applyFont="1" applyFill="1" applyBorder="1" applyAlignment="1">
      <alignment vertical="center"/>
    </xf>
    <xf numFmtId="164" fontId="29" fillId="15" borderId="17" xfId="1" applyNumberFormat="1" applyFont="1" applyFill="1" applyBorder="1" applyAlignment="1">
      <alignment vertical="center"/>
    </xf>
    <xf numFmtId="164" fontId="29" fillId="15" borderId="13" xfId="1" applyNumberFormat="1" applyFont="1" applyFill="1" applyBorder="1" applyAlignment="1">
      <alignment vertical="center"/>
    </xf>
    <xf numFmtId="43" fontId="31" fillId="30" borderId="21" xfId="1" applyFont="1" applyFill="1" applyBorder="1" applyAlignment="1">
      <alignment vertical="center"/>
    </xf>
    <xf numFmtId="164" fontId="29" fillId="23" borderId="18" xfId="1" applyNumberFormat="1" applyFont="1" applyFill="1" applyBorder="1" applyAlignment="1">
      <alignment vertical="center"/>
    </xf>
    <xf numFmtId="164" fontId="29" fillId="15" borderId="16" xfId="1" applyNumberFormat="1" applyFont="1" applyFill="1" applyBorder="1" applyAlignment="1">
      <alignment vertical="center"/>
    </xf>
    <xf numFmtId="164" fontId="29" fillId="15" borderId="18" xfId="1" applyNumberFormat="1" applyFont="1" applyFill="1" applyBorder="1" applyAlignment="1">
      <alignment vertical="center"/>
    </xf>
    <xf numFmtId="164" fontId="29" fillId="23" borderId="15" xfId="1" applyNumberFormat="1" applyFont="1" applyFill="1" applyBorder="1" applyAlignment="1">
      <alignment vertical="center"/>
    </xf>
    <xf numFmtId="164" fontId="29" fillId="15" borderId="15" xfId="1" applyNumberFormat="1" applyFont="1" applyFill="1" applyBorder="1" applyAlignment="1">
      <alignment vertical="center"/>
    </xf>
    <xf numFmtId="164" fontId="29" fillId="23" borderId="16" xfId="1" applyNumberFormat="1" applyFont="1" applyFill="1" applyBorder="1" applyAlignment="1">
      <alignment vertical="center"/>
    </xf>
    <xf numFmtId="164" fontId="29" fillId="15" borderId="14" xfId="1" applyNumberFormat="1" applyFont="1" applyFill="1" applyBorder="1" applyAlignment="1">
      <alignment vertical="center"/>
    </xf>
    <xf numFmtId="164" fontId="29" fillId="15" borderId="11" xfId="1" applyNumberFormat="1" applyFont="1" applyFill="1" applyBorder="1" applyAlignment="1">
      <alignment vertical="center"/>
    </xf>
    <xf numFmtId="43" fontId="69" fillId="31" borderId="8" xfId="1" quotePrefix="1" applyFont="1" applyFill="1" applyBorder="1" applyAlignment="1">
      <alignment horizontal="center" vertical="center"/>
    </xf>
    <xf numFmtId="164" fontId="31" fillId="30" borderId="18" xfId="1" applyNumberFormat="1" applyFont="1" applyFill="1" applyBorder="1" applyAlignment="1">
      <alignment vertical="center"/>
    </xf>
    <xf numFmtId="164" fontId="29" fillId="15" borderId="12" xfId="1" applyNumberFormat="1" applyFont="1" applyFill="1" applyBorder="1" applyAlignment="1">
      <alignment vertical="center"/>
    </xf>
    <xf numFmtId="164" fontId="29" fillId="17" borderId="18" xfId="1" applyNumberFormat="1" applyFont="1" applyFill="1" applyBorder="1" applyAlignment="1">
      <alignment vertical="center"/>
    </xf>
    <xf numFmtId="164" fontId="29" fillId="17" borderId="15" xfId="1" applyNumberFormat="1" applyFont="1" applyFill="1" applyBorder="1" applyAlignment="1">
      <alignment vertical="center"/>
    </xf>
    <xf numFmtId="164" fontId="29" fillId="17" borderId="16" xfId="1" applyNumberFormat="1" applyFont="1" applyFill="1" applyBorder="1" applyAlignment="1">
      <alignment vertical="center"/>
    </xf>
    <xf numFmtId="43" fontId="51" fillId="20" borderId="20" xfId="1" applyFont="1" applyFill="1" applyBorder="1"/>
    <xf numFmtId="43" fontId="51" fillId="20" borderId="5" xfId="1" applyFont="1" applyFill="1" applyBorder="1"/>
    <xf numFmtId="164" fontId="29" fillId="17" borderId="47" xfId="1" applyNumberFormat="1" applyFont="1" applyFill="1" applyBorder="1" applyAlignment="1">
      <alignment vertical="center"/>
    </xf>
    <xf numFmtId="164" fontId="29" fillId="17" borderId="48" xfId="1" applyNumberFormat="1" applyFont="1" applyFill="1" applyBorder="1" applyAlignment="1">
      <alignment vertical="center"/>
    </xf>
    <xf numFmtId="43" fontId="1" fillId="24" borderId="49" xfId="1" applyFont="1" applyFill="1" applyBorder="1" applyAlignment="1">
      <alignment horizontal="center" vertical="center" wrapText="1"/>
    </xf>
    <xf numFmtId="43" fontId="25" fillId="23" borderId="50" xfId="1" applyFont="1" applyFill="1" applyBorder="1" applyAlignment="1">
      <alignment horizontal="center" vertical="center"/>
    </xf>
    <xf numFmtId="43" fontId="84" fillId="15" borderId="50" xfId="1" applyFont="1" applyFill="1" applyBorder="1" applyAlignment="1">
      <alignment horizontal="center" vertical="center"/>
    </xf>
    <xf numFmtId="43" fontId="43" fillId="23" borderId="50" xfId="1" applyFont="1" applyFill="1" applyBorder="1" applyAlignment="1">
      <alignment horizontal="center" vertical="center"/>
    </xf>
    <xf numFmtId="43" fontId="25" fillId="23" borderId="51" xfId="1" applyFont="1" applyFill="1" applyBorder="1" applyAlignment="1">
      <alignment horizontal="center" vertical="center"/>
    </xf>
    <xf numFmtId="43" fontId="77" fillId="31" borderId="9" xfId="1" applyFont="1" applyFill="1" applyBorder="1" applyAlignment="1">
      <alignment horizontal="center" vertical="center"/>
    </xf>
    <xf numFmtId="43" fontId="77" fillId="31" borderId="10" xfId="1" quotePrefix="1" applyFont="1" applyFill="1" applyBorder="1" applyAlignment="1">
      <alignment horizontal="center" vertical="center"/>
    </xf>
    <xf numFmtId="164" fontId="29" fillId="17" borderId="52" xfId="1" applyNumberFormat="1" applyFont="1" applyFill="1" applyBorder="1" applyAlignment="1">
      <alignment vertical="center"/>
    </xf>
    <xf numFmtId="43" fontId="51" fillId="20" borderId="7" xfId="1" applyFont="1" applyFill="1" applyBorder="1"/>
    <xf numFmtId="43" fontId="62" fillId="20" borderId="20" xfId="1" applyFont="1" applyFill="1" applyBorder="1"/>
    <xf numFmtId="43" fontId="77" fillId="31" borderId="53" xfId="1" applyFont="1" applyFill="1" applyBorder="1" applyAlignment="1">
      <alignment horizontal="center" vertical="center"/>
    </xf>
    <xf numFmtId="43" fontId="51" fillId="19" borderId="54" xfId="1" applyFont="1" applyFill="1" applyBorder="1"/>
    <xf numFmtId="164" fontId="29" fillId="17" borderId="55" xfId="1" applyNumberFormat="1" applyFont="1" applyFill="1" applyBorder="1" applyAlignment="1">
      <alignment vertical="center"/>
    </xf>
    <xf numFmtId="164" fontId="31" fillId="20" borderId="55" xfId="1" applyNumberFormat="1" applyFont="1" applyFill="1" applyBorder="1" applyAlignment="1">
      <alignment horizontal="center" vertical="center"/>
    </xf>
    <xf numFmtId="164" fontId="29" fillId="17" borderId="56" xfId="1" applyNumberFormat="1" applyFont="1" applyFill="1" applyBorder="1" applyAlignment="1">
      <alignment vertical="center"/>
    </xf>
    <xf numFmtId="43" fontId="51" fillId="20" borderId="57" xfId="1" applyFont="1" applyFill="1" applyBorder="1"/>
    <xf numFmtId="164" fontId="31" fillId="33" borderId="15" xfId="1" applyNumberFormat="1" applyFont="1" applyFill="1" applyBorder="1" applyAlignment="1">
      <alignment vertical="center"/>
    </xf>
    <xf numFmtId="43" fontId="69" fillId="31" borderId="9" xfId="1" quotePrefix="1" applyFont="1" applyFill="1" applyBorder="1" applyAlignment="1">
      <alignment horizontal="center" vertical="center"/>
    </xf>
    <xf numFmtId="164" fontId="29" fillId="23" borderId="13" xfId="1" applyNumberFormat="1" applyFont="1" applyFill="1" applyBorder="1" applyAlignment="1">
      <alignment vertical="center"/>
    </xf>
    <xf numFmtId="43" fontId="51" fillId="20" borderId="6" xfId="1" applyFont="1" applyFill="1" applyBorder="1"/>
    <xf numFmtId="43" fontId="31" fillId="34" borderId="21" xfId="1" applyFont="1" applyFill="1" applyBorder="1" applyAlignment="1">
      <alignment vertical="center"/>
    </xf>
    <xf numFmtId="43" fontId="25" fillId="23" borderId="22" xfId="1" applyFont="1" applyFill="1" applyBorder="1" applyAlignment="1">
      <alignment horizontal="center" vertical="center"/>
    </xf>
    <xf numFmtId="43" fontId="25" fillId="23" borderId="20" xfId="1" applyFont="1" applyFill="1" applyBorder="1" applyAlignment="1">
      <alignment horizontal="center" vertical="center"/>
    </xf>
    <xf numFmtId="43" fontId="84" fillId="15" borderId="22" xfId="1" applyFont="1" applyFill="1" applyBorder="1" applyAlignment="1">
      <alignment horizontal="center" vertical="center"/>
    </xf>
    <xf numFmtId="43" fontId="84" fillId="15" borderId="20" xfId="1" applyFont="1" applyFill="1" applyBorder="1" applyAlignment="1">
      <alignment horizontal="center" vertical="center"/>
    </xf>
    <xf numFmtId="43" fontId="64" fillId="0" borderId="22" xfId="1" applyFont="1" applyBorder="1" applyAlignment="1">
      <alignment horizontal="center" vertical="center"/>
    </xf>
    <xf numFmtId="43" fontId="64" fillId="0" borderId="19" xfId="1" applyFont="1" applyBorder="1" applyAlignment="1">
      <alignment horizontal="center" vertical="center"/>
    </xf>
    <xf numFmtId="43" fontId="64" fillId="0" borderId="20" xfId="1" applyFont="1" applyBorder="1" applyAlignment="1">
      <alignment horizontal="center" vertical="center"/>
    </xf>
    <xf numFmtId="43" fontId="1" fillId="24" borderId="22" xfId="1" applyFont="1" applyFill="1" applyBorder="1" applyAlignment="1">
      <alignment horizontal="center" vertical="center" wrapText="1"/>
    </xf>
    <xf numFmtId="43" fontId="11" fillId="24" borderId="20" xfId="1" applyFont="1" applyFill="1" applyBorder="1" applyAlignment="1">
      <alignment horizontal="center" vertical="center" wrapText="1"/>
    </xf>
    <xf numFmtId="0" fontId="78" fillId="0" borderId="0" xfId="0" applyFont="1" applyAlignment="1">
      <alignment horizontal="center" vertical="center"/>
    </xf>
    <xf numFmtId="43" fontId="79" fillId="17" borderId="0" xfId="1" applyFont="1" applyFill="1" applyAlignment="1">
      <alignment horizontal="center"/>
    </xf>
    <xf numFmtId="43" fontId="80" fillId="0" borderId="0" xfId="1" applyFont="1" applyAlignment="1">
      <alignment horizontal="center" vertical="top"/>
    </xf>
    <xf numFmtId="15" fontId="54" fillId="0" borderId="22" xfId="1" applyNumberFormat="1" applyFont="1" applyBorder="1" applyAlignment="1">
      <alignment horizontal="center" vertical="center" wrapText="1"/>
    </xf>
    <xf numFmtId="43" fontId="54" fillId="0" borderId="19" xfId="1" applyFont="1" applyBorder="1" applyAlignment="1">
      <alignment horizontal="center" vertical="center" wrapText="1"/>
    </xf>
    <xf numFmtId="43" fontId="54" fillId="0" borderId="20" xfId="1" applyFont="1" applyBorder="1" applyAlignment="1">
      <alignment horizontal="center" vertical="center" wrapText="1"/>
    </xf>
    <xf numFmtId="43" fontId="63" fillId="0" borderId="22" xfId="1" applyFont="1" applyBorder="1" applyAlignment="1">
      <alignment horizontal="center" vertical="center" wrapText="1"/>
    </xf>
    <xf numFmtId="43" fontId="63" fillId="0" borderId="19" xfId="1" applyFont="1" applyBorder="1" applyAlignment="1">
      <alignment horizontal="center" vertical="center" wrapText="1"/>
    </xf>
    <xf numFmtId="43" fontId="63" fillId="0" borderId="20" xfId="1" applyFont="1" applyBorder="1" applyAlignment="1">
      <alignment horizontal="center" vertical="center" wrapText="1"/>
    </xf>
    <xf numFmtId="43" fontId="69" fillId="20" borderId="22" xfId="1" applyFont="1" applyFill="1" applyBorder="1" applyAlignment="1">
      <alignment horizontal="center" vertical="center" wrapText="1"/>
    </xf>
    <xf numFmtId="43" fontId="69" fillId="20" borderId="20" xfId="1" applyFont="1" applyFill="1" applyBorder="1" applyAlignment="1">
      <alignment horizontal="center" vertical="center" wrapText="1"/>
    </xf>
    <xf numFmtId="43" fontId="69" fillId="31" borderId="38" xfId="1" applyFont="1" applyFill="1" applyBorder="1" applyAlignment="1">
      <alignment horizontal="center" vertical="center"/>
    </xf>
    <xf numFmtId="43" fontId="69" fillId="31" borderId="7" xfId="1" applyFont="1" applyFill="1" applyBorder="1" applyAlignment="1">
      <alignment horizontal="center" vertical="center"/>
    </xf>
    <xf numFmtId="43" fontId="76" fillId="15" borderId="22" xfId="1" applyFont="1" applyFill="1" applyBorder="1" applyAlignment="1">
      <alignment horizontal="center" vertical="center"/>
    </xf>
    <xf numFmtId="43" fontId="76" fillId="15" borderId="20" xfId="1" applyFont="1" applyFill="1" applyBorder="1" applyAlignment="1">
      <alignment horizontal="center" vertical="center"/>
    </xf>
    <xf numFmtId="43" fontId="69" fillId="31" borderId="22" xfId="1" applyFont="1" applyFill="1" applyBorder="1" applyAlignment="1">
      <alignment horizontal="center" vertical="center"/>
    </xf>
    <xf numFmtId="43" fontId="69" fillId="31" borderId="20" xfId="1" applyFont="1" applyFill="1" applyBorder="1" applyAlignment="1">
      <alignment horizontal="center" vertical="center"/>
    </xf>
    <xf numFmtId="43" fontId="69" fillId="31" borderId="1" xfId="1" applyFont="1" applyFill="1" applyBorder="1" applyAlignment="1">
      <alignment horizontal="center" vertical="center"/>
    </xf>
    <xf numFmtId="43" fontId="69" fillId="31" borderId="5" xfId="1" applyFont="1" applyFill="1" applyBorder="1" applyAlignment="1">
      <alignment horizontal="center" vertical="center"/>
    </xf>
    <xf numFmtId="43" fontId="69" fillId="31" borderId="22" xfId="1" quotePrefix="1" applyFont="1" applyFill="1" applyBorder="1" applyAlignment="1">
      <alignment horizontal="center" vertical="center"/>
    </xf>
    <xf numFmtId="43" fontId="77" fillId="31" borderId="22" xfId="1" applyFont="1" applyFill="1" applyBorder="1" applyAlignment="1">
      <alignment horizontal="center" vertical="center"/>
    </xf>
    <xf numFmtId="43" fontId="77" fillId="31" borderId="20" xfId="1" applyFont="1" applyFill="1" applyBorder="1" applyAlignment="1">
      <alignment horizontal="center" vertical="center"/>
    </xf>
    <xf numFmtId="43" fontId="76" fillId="15" borderId="22" xfId="1" quotePrefix="1" applyFont="1" applyFill="1" applyBorder="1" applyAlignment="1">
      <alignment horizontal="center" vertical="center"/>
    </xf>
    <xf numFmtId="43" fontId="25" fillId="15" borderId="22" xfId="1" applyFont="1" applyFill="1" applyBorder="1" applyAlignment="1">
      <alignment horizontal="center" vertical="center"/>
    </xf>
    <xf numFmtId="43" fontId="25" fillId="15" borderId="20" xfId="1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43" fontId="73" fillId="17" borderId="0" xfId="1" applyFont="1" applyFill="1" applyAlignment="1">
      <alignment horizontal="center"/>
    </xf>
    <xf numFmtId="43" fontId="75" fillId="0" borderId="0" xfId="1" applyFont="1" applyAlignment="1">
      <alignment horizontal="center" vertical="top"/>
    </xf>
    <xf numFmtId="43" fontId="69" fillId="20" borderId="22" xfId="1" applyFont="1" applyFill="1" applyBorder="1" applyAlignment="1">
      <alignment horizontal="center" vertical="center"/>
    </xf>
    <xf numFmtId="43" fontId="69" fillId="20" borderId="20" xfId="1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43" fontId="48" fillId="0" borderId="0" xfId="1" applyFont="1" applyAlignment="1">
      <alignment horizontal="center" vertical="top"/>
    </xf>
    <xf numFmtId="43" fontId="69" fillId="15" borderId="38" xfId="1" applyFont="1" applyFill="1" applyBorder="1" applyAlignment="1">
      <alignment horizontal="center" vertical="center"/>
    </xf>
    <xf numFmtId="43" fontId="69" fillId="15" borderId="7" xfId="1" applyFont="1" applyFill="1" applyBorder="1" applyAlignment="1">
      <alignment horizontal="center" vertical="center"/>
    </xf>
    <xf numFmtId="43" fontId="69" fillId="15" borderId="22" xfId="1" applyFont="1" applyFill="1" applyBorder="1" applyAlignment="1">
      <alignment horizontal="center" vertical="center"/>
    </xf>
    <xf numFmtId="43" fontId="69" fillId="15" borderId="20" xfId="1" applyFont="1" applyFill="1" applyBorder="1" applyAlignment="1">
      <alignment horizontal="center" vertical="center"/>
    </xf>
    <xf numFmtId="43" fontId="8" fillId="0" borderId="0" xfId="1" applyFont="1" applyAlignment="1">
      <alignment horizontal="center" vertical="top"/>
    </xf>
    <xf numFmtId="0" fontId="70" fillId="0" borderId="0" xfId="0" applyFont="1" applyAlignment="1">
      <alignment horizontal="center" vertical="center"/>
    </xf>
    <xf numFmtId="43" fontId="71" fillId="17" borderId="0" xfId="1" applyFont="1" applyFill="1" applyAlignment="1">
      <alignment horizontal="center"/>
    </xf>
    <xf numFmtId="43" fontId="69" fillId="15" borderId="1" xfId="1" applyFont="1" applyFill="1" applyBorder="1" applyAlignment="1">
      <alignment horizontal="center" vertical="center"/>
    </xf>
    <xf numFmtId="43" fontId="69" fillId="15" borderId="5" xfId="1" applyFont="1" applyFill="1" applyBorder="1" applyAlignment="1">
      <alignment horizontal="center" vertical="center"/>
    </xf>
    <xf numFmtId="43" fontId="37" fillId="0" borderId="0" xfId="1" applyFont="1" applyAlignment="1">
      <alignment horizontal="center"/>
    </xf>
    <xf numFmtId="43" fontId="25" fillId="24" borderId="22" xfId="1" applyFont="1" applyFill="1" applyBorder="1" applyAlignment="1">
      <alignment horizontal="center" vertical="center"/>
    </xf>
    <xf numFmtId="43" fontId="25" fillId="24" borderId="20" xfId="1" applyFont="1" applyFill="1" applyBorder="1" applyAlignment="1">
      <alignment horizontal="center" vertical="center"/>
    </xf>
    <xf numFmtId="43" fontId="43" fillId="23" borderId="22" xfId="1" applyFont="1" applyFill="1" applyBorder="1" applyAlignment="1">
      <alignment horizontal="center" vertical="center"/>
    </xf>
    <xf numFmtId="43" fontId="43" fillId="23" borderId="20" xfId="1" applyFont="1" applyFill="1" applyBorder="1" applyAlignment="1">
      <alignment horizontal="center" vertical="center"/>
    </xf>
    <xf numFmtId="43" fontId="11" fillId="24" borderId="22" xfId="1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43" fontId="68" fillId="17" borderId="0" xfId="1" applyFont="1" applyFill="1" applyAlignment="1">
      <alignment horizontal="center"/>
    </xf>
    <xf numFmtId="0" fontId="65" fillId="0" borderId="0" xfId="0" applyFont="1" applyAlignment="1">
      <alignment horizontal="center" vertical="center"/>
    </xf>
    <xf numFmtId="43" fontId="66" fillId="17" borderId="0" xfId="1" applyFont="1" applyFill="1" applyAlignment="1">
      <alignment horizontal="center"/>
    </xf>
    <xf numFmtId="43" fontId="1" fillId="20" borderId="22" xfId="1" applyFont="1" applyFill="1" applyBorder="1" applyAlignment="1">
      <alignment horizontal="center" vertical="center" wrapText="1"/>
    </xf>
    <xf numFmtId="43" fontId="51" fillId="20" borderId="20" xfId="1" applyFont="1" applyFill="1" applyBorder="1" applyAlignment="1">
      <alignment horizontal="center" vertical="center" wrapText="1"/>
    </xf>
    <xf numFmtId="43" fontId="51" fillId="20" borderId="38" xfId="1" applyFont="1" applyFill="1" applyBorder="1" applyAlignment="1">
      <alignment horizontal="center" vertical="center"/>
    </xf>
    <xf numFmtId="43" fontId="51" fillId="20" borderId="7" xfId="1" applyFont="1" applyFill="1" applyBorder="1" applyAlignment="1">
      <alignment horizontal="center" vertical="center"/>
    </xf>
    <xf numFmtId="43" fontId="51" fillId="20" borderId="22" xfId="1" applyFont="1" applyFill="1" applyBorder="1" applyAlignment="1">
      <alignment horizontal="center" vertical="center"/>
    </xf>
    <xf numFmtId="43" fontId="51" fillId="20" borderId="20" xfId="1" applyFont="1" applyFill="1" applyBorder="1" applyAlignment="1">
      <alignment horizontal="center" vertical="center"/>
    </xf>
    <xf numFmtId="43" fontId="51" fillId="20" borderId="1" xfId="1" applyFont="1" applyFill="1" applyBorder="1" applyAlignment="1">
      <alignment horizontal="center" vertical="center"/>
    </xf>
    <xf numFmtId="43" fontId="51" fillId="20" borderId="5" xfId="1" applyFont="1" applyFill="1" applyBorder="1" applyAlignment="1">
      <alignment horizontal="center" vertical="center"/>
    </xf>
    <xf numFmtId="43" fontId="1" fillId="21" borderId="22" xfId="1" applyFont="1" applyFill="1" applyBorder="1" applyAlignment="1">
      <alignment horizontal="center" vertical="center" wrapText="1"/>
    </xf>
    <xf numFmtId="43" fontId="51" fillId="21" borderId="19" xfId="1" applyFont="1" applyFill="1" applyBorder="1" applyAlignment="1">
      <alignment horizontal="center" vertical="center" wrapText="1"/>
    </xf>
    <xf numFmtId="43" fontId="51" fillId="21" borderId="22" xfId="1" applyFont="1" applyFill="1" applyBorder="1" applyAlignment="1">
      <alignment horizontal="center" vertical="center"/>
    </xf>
    <xf numFmtId="43" fontId="51" fillId="21" borderId="20" xfId="1" applyFont="1" applyFill="1" applyBorder="1" applyAlignment="1">
      <alignment horizontal="center" vertical="center"/>
    </xf>
    <xf numFmtId="43" fontId="51" fillId="21" borderId="19" xfId="1" applyFont="1" applyFill="1" applyBorder="1" applyAlignment="1">
      <alignment horizontal="center" vertical="center"/>
    </xf>
    <xf numFmtId="43" fontId="43" fillId="15" borderId="22" xfId="1" applyFont="1" applyFill="1" applyBorder="1" applyAlignment="1">
      <alignment horizontal="center" vertical="center"/>
    </xf>
    <xf numFmtId="43" fontId="43" fillId="15" borderId="20" xfId="1" applyFont="1" applyFill="1" applyBorder="1" applyAlignment="1">
      <alignment horizontal="center" vertical="center"/>
    </xf>
    <xf numFmtId="43" fontId="25" fillId="31" borderId="22" xfId="1" applyFont="1" applyFill="1" applyBorder="1" applyAlignment="1">
      <alignment horizontal="center" vertical="center"/>
    </xf>
    <xf numFmtId="43" fontId="25" fillId="31" borderId="20" xfId="1" applyFont="1" applyFill="1" applyBorder="1" applyAlignment="1">
      <alignment horizontal="center" vertical="center"/>
    </xf>
    <xf numFmtId="43" fontId="43" fillId="31" borderId="22" xfId="1" applyFont="1" applyFill="1" applyBorder="1" applyAlignment="1">
      <alignment horizontal="center" vertical="center"/>
    </xf>
    <xf numFmtId="43" fontId="43" fillId="31" borderId="20" xfId="1" applyFont="1" applyFill="1" applyBorder="1" applyAlignment="1">
      <alignment horizontal="center" vertical="center"/>
    </xf>
    <xf numFmtId="43" fontId="51" fillId="21" borderId="22" xfId="1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43" fontId="47" fillId="17" borderId="0" xfId="1" applyFont="1" applyFill="1" applyAlignment="1">
      <alignment horizontal="center"/>
    </xf>
    <xf numFmtId="43" fontId="51" fillId="20" borderId="22" xfId="1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43" fontId="11" fillId="17" borderId="38" xfId="1" applyFont="1" applyFill="1" applyBorder="1" applyAlignment="1">
      <alignment horizontal="center" vertical="center" wrapText="1"/>
    </xf>
    <xf numFmtId="43" fontId="11" fillId="17" borderId="4" xfId="1" applyFont="1" applyFill="1" applyBorder="1" applyAlignment="1">
      <alignment horizontal="center" vertical="center" wrapText="1"/>
    </xf>
    <xf numFmtId="43" fontId="11" fillId="17" borderId="7" xfId="1" applyFont="1" applyFill="1" applyBorder="1" applyAlignment="1">
      <alignment horizontal="center" vertical="center" wrapText="1"/>
    </xf>
    <xf numFmtId="43" fontId="43" fillId="24" borderId="22" xfId="1" applyFont="1" applyFill="1" applyBorder="1" applyAlignment="1">
      <alignment horizontal="center" vertical="center"/>
    </xf>
    <xf numFmtId="43" fontId="43" fillId="24" borderId="20" xfId="1" applyFont="1" applyFill="1" applyBorder="1" applyAlignment="1">
      <alignment horizontal="center" vertical="center"/>
    </xf>
    <xf numFmtId="43" fontId="11" fillId="17" borderId="38" xfId="1" applyFont="1" applyFill="1" applyBorder="1" applyAlignment="1">
      <alignment horizontal="center" wrapText="1"/>
    </xf>
    <xf numFmtId="43" fontId="11" fillId="17" borderId="4" xfId="1" applyFont="1" applyFill="1" applyBorder="1" applyAlignment="1">
      <alignment horizontal="center" wrapText="1"/>
    </xf>
    <xf numFmtId="43" fontId="11" fillId="17" borderId="7" xfId="1" applyFont="1" applyFill="1" applyBorder="1" applyAlignment="1">
      <alignment horizontal="center" wrapText="1"/>
    </xf>
    <xf numFmtId="43" fontId="25" fillId="0" borderId="22" xfId="1" applyFont="1" applyBorder="1" applyAlignment="1">
      <alignment horizontal="center" vertical="center"/>
    </xf>
    <xf numFmtId="43" fontId="25" fillId="0" borderId="19" xfId="1" applyFont="1" applyBorder="1" applyAlignment="1">
      <alignment horizontal="center" vertical="center"/>
    </xf>
    <xf numFmtId="43" fontId="25" fillId="0" borderId="20" xfId="1" applyFont="1" applyBorder="1" applyAlignment="1">
      <alignment horizontal="center" vertical="center"/>
    </xf>
    <xf numFmtId="43" fontId="19" fillId="0" borderId="22" xfId="1" applyFont="1" applyBorder="1" applyAlignment="1">
      <alignment horizontal="center" vertical="center" wrapText="1"/>
    </xf>
    <xf numFmtId="43" fontId="19" fillId="0" borderId="19" xfId="1" applyFont="1" applyBorder="1" applyAlignment="1">
      <alignment horizontal="center" vertical="center" wrapText="1"/>
    </xf>
    <xf numFmtId="43" fontId="19" fillId="0" borderId="20" xfId="1" applyFont="1" applyBorder="1" applyAlignment="1">
      <alignment horizontal="center" vertical="center" wrapText="1"/>
    </xf>
    <xf numFmtId="43" fontId="11" fillId="21" borderId="22" xfId="1" applyFont="1" applyFill="1" applyBorder="1" applyAlignment="1">
      <alignment horizontal="center" vertical="center"/>
    </xf>
    <xf numFmtId="43" fontId="11" fillId="21" borderId="20" xfId="1" applyFont="1" applyFill="1" applyBorder="1" applyAlignment="1">
      <alignment horizontal="center" vertical="center"/>
    </xf>
    <xf numFmtId="43" fontId="11" fillId="21" borderId="19" xfId="1" applyFont="1" applyFill="1" applyBorder="1" applyAlignment="1">
      <alignment horizontal="center" vertical="center"/>
    </xf>
    <xf numFmtId="43" fontId="11" fillId="21" borderId="22" xfId="1" applyFont="1" applyFill="1" applyBorder="1" applyAlignment="1">
      <alignment horizontal="center" vertical="center" wrapText="1"/>
    </xf>
    <xf numFmtId="43" fontId="11" fillId="21" borderId="19" xfId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43" fontId="36" fillId="0" borderId="0" xfId="1" applyFont="1" applyAlignment="1">
      <alignment horizontal="center"/>
    </xf>
    <xf numFmtId="15" fontId="34" fillId="0" borderId="22" xfId="1" applyNumberFormat="1" applyFont="1" applyBorder="1" applyAlignment="1">
      <alignment horizontal="center" vertical="center" wrapText="1"/>
    </xf>
    <xf numFmtId="43" fontId="34" fillId="0" borderId="19" xfId="1" applyFont="1" applyBorder="1" applyAlignment="1">
      <alignment horizontal="center" vertical="center" wrapText="1"/>
    </xf>
    <xf numFmtId="43" fontId="34" fillId="0" borderId="20" xfId="1" applyFont="1" applyBorder="1" applyAlignment="1">
      <alignment horizontal="center" vertical="center" wrapText="1"/>
    </xf>
    <xf numFmtId="43" fontId="11" fillId="20" borderId="22" xfId="1" applyFont="1" applyFill="1" applyBorder="1" applyAlignment="1">
      <alignment horizontal="center" vertical="center" wrapText="1"/>
    </xf>
    <xf numFmtId="43" fontId="11" fillId="20" borderId="20" xfId="1" applyFont="1" applyFill="1" applyBorder="1" applyAlignment="1">
      <alignment horizontal="center" vertical="center" wrapText="1"/>
    </xf>
    <xf numFmtId="43" fontId="11" fillId="20" borderId="22" xfId="1" applyFont="1" applyFill="1" applyBorder="1" applyAlignment="1">
      <alignment horizontal="center" vertical="center"/>
    </xf>
    <xf numFmtId="43" fontId="11" fillId="20" borderId="20" xfId="1" applyFont="1" applyFill="1" applyBorder="1" applyAlignment="1">
      <alignment horizontal="center" vertical="center"/>
    </xf>
    <xf numFmtId="43" fontId="34" fillId="0" borderId="22" xfId="1" applyFont="1" applyBorder="1" applyAlignment="1">
      <alignment horizontal="center" vertical="center" wrapText="1"/>
    </xf>
    <xf numFmtId="43" fontId="33" fillId="0" borderId="22" xfId="1" applyFont="1" applyBorder="1" applyAlignment="1">
      <alignment horizontal="center" wrapText="1"/>
    </xf>
    <xf numFmtId="43" fontId="33" fillId="0" borderId="19" xfId="1" applyFont="1" applyBorder="1" applyAlignment="1">
      <alignment horizontal="center" wrapText="1"/>
    </xf>
    <xf numFmtId="43" fontId="33" fillId="0" borderId="20" xfId="1" applyFont="1" applyBorder="1" applyAlignment="1">
      <alignment horizontal="center" wrapText="1"/>
    </xf>
    <xf numFmtId="43" fontId="25" fillId="24" borderId="19" xfId="1" applyFont="1" applyFill="1" applyBorder="1" applyAlignment="1">
      <alignment horizontal="center" vertical="center"/>
    </xf>
    <xf numFmtId="43" fontId="33" fillId="0" borderId="22" xfId="1" applyFont="1" applyBorder="1" applyAlignment="1">
      <alignment horizontal="center" vertical="center" wrapText="1"/>
    </xf>
    <xf numFmtId="43" fontId="33" fillId="0" borderId="19" xfId="1" applyFont="1" applyBorder="1" applyAlignment="1">
      <alignment horizontal="center" vertical="center" wrapText="1"/>
    </xf>
    <xf numFmtId="43" fontId="33" fillId="0" borderId="20" xfId="1" applyFont="1" applyBorder="1" applyAlignment="1">
      <alignment horizontal="center" vertical="center" wrapText="1"/>
    </xf>
    <xf numFmtId="43" fontId="19" fillId="24" borderId="22" xfId="1" applyFont="1" applyFill="1" applyBorder="1" applyAlignment="1">
      <alignment horizontal="center" vertical="center" wrapText="1"/>
    </xf>
    <xf numFmtId="43" fontId="19" fillId="24" borderId="19" xfId="1" applyFont="1" applyFill="1" applyBorder="1" applyAlignment="1">
      <alignment horizontal="center" vertical="center" wrapText="1"/>
    </xf>
    <xf numFmtId="43" fontId="19" fillId="24" borderId="20" xfId="1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43" fontId="39" fillId="0" borderId="0" xfId="1" applyFont="1" applyAlignment="1">
      <alignment horizontal="center"/>
    </xf>
    <xf numFmtId="0" fontId="40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43" fontId="12" fillId="0" borderId="0" xfId="1" applyFont="1" applyAlignment="1">
      <alignment horizontal="center"/>
    </xf>
    <xf numFmtId="43" fontId="20" fillId="0" borderId="22" xfId="1" applyFont="1" applyBorder="1" applyAlignment="1">
      <alignment horizontal="center" vertical="center"/>
    </xf>
    <xf numFmtId="43" fontId="20" fillId="0" borderId="19" xfId="1" applyFont="1" applyBorder="1" applyAlignment="1">
      <alignment horizontal="center" vertical="center"/>
    </xf>
    <xf numFmtId="43" fontId="20" fillId="0" borderId="20" xfId="1" applyFont="1" applyBorder="1" applyAlignment="1">
      <alignment horizontal="center" vertical="center"/>
    </xf>
    <xf numFmtId="43" fontId="11" fillId="21" borderId="20" xfId="1" applyFont="1" applyFill="1" applyBorder="1" applyAlignment="1">
      <alignment horizontal="center" vertical="center" wrapText="1"/>
    </xf>
    <xf numFmtId="43" fontId="42" fillId="0" borderId="0" xfId="1" applyFont="1" applyAlignment="1">
      <alignment horizontal="center" vertical="center"/>
    </xf>
  </cellXfs>
  <cellStyles count="2">
    <cellStyle name="Comma" xfId="1" builtinId="3"/>
    <cellStyle name="Normal" xfId="0" builtinId="0"/>
  </cellStyles>
  <dxfs count="3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D0C6A2"/>
      <color rgb="FFB9B985"/>
      <color rgb="FFFFFF66"/>
      <color rgb="FF88B1B6"/>
      <color rgb="FFE6A68C"/>
      <color rgb="FFDC96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wmf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wmf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4.jpe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0.jpeg"/><Relationship Id="rId17" Type="http://schemas.openxmlformats.org/officeDocument/2006/relationships/image" Target="../media/image12.png"/><Relationship Id="rId2" Type="http://schemas.openxmlformats.org/officeDocument/2006/relationships/image" Target="../media/image1.jpeg"/><Relationship Id="rId16" Type="http://schemas.openxmlformats.org/officeDocument/2006/relationships/image" Target="../media/image13.png"/><Relationship Id="rId1" Type="http://schemas.openxmlformats.org/officeDocument/2006/relationships/image" Target="../media/image27.jpe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jpeg"/><Relationship Id="rId15" Type="http://schemas.openxmlformats.org/officeDocument/2006/relationships/image" Target="../media/image11.jpeg"/><Relationship Id="rId10" Type="http://schemas.openxmlformats.org/officeDocument/2006/relationships/image" Target="../media/image8.jpeg"/><Relationship Id="rId4" Type="http://schemas.openxmlformats.org/officeDocument/2006/relationships/image" Target="../media/image3.jpeg"/><Relationship Id="rId9" Type="http://schemas.openxmlformats.org/officeDocument/2006/relationships/image" Target="../media/image15.wmf"/><Relationship Id="rId14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29.pn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0.jpeg"/><Relationship Id="rId17" Type="http://schemas.openxmlformats.org/officeDocument/2006/relationships/image" Target="../media/image11.jpeg"/><Relationship Id="rId2" Type="http://schemas.openxmlformats.org/officeDocument/2006/relationships/image" Target="../media/image28.png"/><Relationship Id="rId16" Type="http://schemas.openxmlformats.org/officeDocument/2006/relationships/image" Target="../media/image30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jpeg"/><Relationship Id="rId15" Type="http://schemas.openxmlformats.org/officeDocument/2006/relationships/image" Target="../media/image18.png"/><Relationship Id="rId10" Type="http://schemas.openxmlformats.org/officeDocument/2006/relationships/image" Target="../media/image8.jpeg"/><Relationship Id="rId4" Type="http://schemas.openxmlformats.org/officeDocument/2006/relationships/image" Target="../media/image3.jpeg"/><Relationship Id="rId9" Type="http://schemas.openxmlformats.org/officeDocument/2006/relationships/image" Target="../media/image15.wmf"/><Relationship Id="rId14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jpeg"/><Relationship Id="rId3" Type="http://schemas.openxmlformats.org/officeDocument/2006/relationships/image" Target="../media/image3.jpeg"/><Relationship Id="rId7" Type="http://schemas.openxmlformats.org/officeDocument/2006/relationships/image" Target="../media/image18.png"/><Relationship Id="rId12" Type="http://schemas.openxmlformats.org/officeDocument/2006/relationships/image" Target="../media/image9.png"/><Relationship Id="rId17" Type="http://schemas.openxmlformats.org/officeDocument/2006/relationships/image" Target="../media/image28.png"/><Relationship Id="rId2" Type="http://schemas.openxmlformats.org/officeDocument/2006/relationships/image" Target="../media/image2.wmf"/><Relationship Id="rId16" Type="http://schemas.openxmlformats.org/officeDocument/2006/relationships/image" Target="../media/image30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8.jpe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10" Type="http://schemas.openxmlformats.org/officeDocument/2006/relationships/image" Target="../media/image15.wmf"/><Relationship Id="rId4" Type="http://schemas.openxmlformats.org/officeDocument/2006/relationships/image" Target="../media/image11.jpeg"/><Relationship Id="rId9" Type="http://schemas.openxmlformats.org/officeDocument/2006/relationships/image" Target="../media/image7.jpeg"/><Relationship Id="rId14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jpeg"/><Relationship Id="rId3" Type="http://schemas.openxmlformats.org/officeDocument/2006/relationships/image" Target="../media/image2.wmf"/><Relationship Id="rId7" Type="http://schemas.openxmlformats.org/officeDocument/2006/relationships/image" Target="../media/image5.png"/><Relationship Id="rId12" Type="http://schemas.openxmlformats.org/officeDocument/2006/relationships/image" Target="../media/image9.png"/><Relationship Id="rId17" Type="http://schemas.openxmlformats.org/officeDocument/2006/relationships/image" Target="../media/image18.png"/><Relationship Id="rId2" Type="http://schemas.openxmlformats.org/officeDocument/2006/relationships/image" Target="../media/image28.png"/><Relationship Id="rId16" Type="http://schemas.openxmlformats.org/officeDocument/2006/relationships/image" Target="../media/image31.png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11" Type="http://schemas.openxmlformats.org/officeDocument/2006/relationships/image" Target="../media/image8.jpeg"/><Relationship Id="rId5" Type="http://schemas.openxmlformats.org/officeDocument/2006/relationships/image" Target="../media/image11.jpeg"/><Relationship Id="rId15" Type="http://schemas.openxmlformats.org/officeDocument/2006/relationships/image" Target="../media/image14.jpeg"/><Relationship Id="rId10" Type="http://schemas.openxmlformats.org/officeDocument/2006/relationships/image" Target="../media/image15.wmf"/><Relationship Id="rId4" Type="http://schemas.openxmlformats.org/officeDocument/2006/relationships/image" Target="../media/image3.jpeg"/><Relationship Id="rId9" Type="http://schemas.openxmlformats.org/officeDocument/2006/relationships/image" Target="../media/image7.jpeg"/><Relationship Id="rId14" Type="http://schemas.openxmlformats.org/officeDocument/2006/relationships/image" Target="../media/image29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28.png"/><Relationship Id="rId7" Type="http://schemas.openxmlformats.org/officeDocument/2006/relationships/image" Target="../media/image4.jpeg"/><Relationship Id="rId12" Type="http://schemas.openxmlformats.org/officeDocument/2006/relationships/image" Target="../media/image15.wmf"/><Relationship Id="rId17" Type="http://schemas.openxmlformats.org/officeDocument/2006/relationships/image" Target="../media/image14.jpeg"/><Relationship Id="rId2" Type="http://schemas.openxmlformats.org/officeDocument/2006/relationships/image" Target="../media/image1.jpeg"/><Relationship Id="rId16" Type="http://schemas.openxmlformats.org/officeDocument/2006/relationships/image" Target="../media/image29.png"/><Relationship Id="rId1" Type="http://schemas.openxmlformats.org/officeDocument/2006/relationships/image" Target="../media/image32.pn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3.jpeg"/><Relationship Id="rId15" Type="http://schemas.openxmlformats.org/officeDocument/2006/relationships/image" Target="../media/image10.jpeg"/><Relationship Id="rId10" Type="http://schemas.openxmlformats.org/officeDocument/2006/relationships/image" Target="../media/image6.png"/><Relationship Id="rId4" Type="http://schemas.openxmlformats.org/officeDocument/2006/relationships/image" Target="../media/image2.wmf"/><Relationship Id="rId9" Type="http://schemas.openxmlformats.org/officeDocument/2006/relationships/image" Target="../media/image18.png"/><Relationship Id="rId14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8.jpeg"/><Relationship Id="rId17" Type="http://schemas.openxmlformats.org/officeDocument/2006/relationships/image" Target="../media/image33.jpg"/><Relationship Id="rId2" Type="http://schemas.openxmlformats.org/officeDocument/2006/relationships/image" Target="../media/image28.png"/><Relationship Id="rId16" Type="http://schemas.openxmlformats.org/officeDocument/2006/relationships/image" Target="../media/image14.jpe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15.wmf"/><Relationship Id="rId15" Type="http://schemas.openxmlformats.org/officeDocument/2006/relationships/image" Target="../media/image29.png"/><Relationship Id="rId10" Type="http://schemas.openxmlformats.org/officeDocument/2006/relationships/image" Target="../media/image6.png"/><Relationship Id="rId4" Type="http://schemas.openxmlformats.org/officeDocument/2006/relationships/image" Target="../media/image3.jpeg"/><Relationship Id="rId9" Type="http://schemas.openxmlformats.org/officeDocument/2006/relationships/image" Target="../media/image18.png"/><Relationship Id="rId14" Type="http://schemas.openxmlformats.org/officeDocument/2006/relationships/image" Target="../media/image10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8.jpeg"/><Relationship Id="rId17" Type="http://schemas.openxmlformats.org/officeDocument/2006/relationships/image" Target="../media/image33.jpg"/><Relationship Id="rId2" Type="http://schemas.openxmlformats.org/officeDocument/2006/relationships/image" Target="../media/image28.png"/><Relationship Id="rId16" Type="http://schemas.openxmlformats.org/officeDocument/2006/relationships/image" Target="../media/image14.jpe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15.wmf"/><Relationship Id="rId15" Type="http://schemas.openxmlformats.org/officeDocument/2006/relationships/image" Target="../media/image29.png"/><Relationship Id="rId10" Type="http://schemas.openxmlformats.org/officeDocument/2006/relationships/image" Target="../media/image6.png"/><Relationship Id="rId4" Type="http://schemas.openxmlformats.org/officeDocument/2006/relationships/image" Target="../media/image3.jpeg"/><Relationship Id="rId9" Type="http://schemas.openxmlformats.org/officeDocument/2006/relationships/image" Target="../media/image18.png"/><Relationship Id="rId14" Type="http://schemas.openxmlformats.org/officeDocument/2006/relationships/image" Target="../media/image10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15.wmf"/><Relationship Id="rId12" Type="http://schemas.openxmlformats.org/officeDocument/2006/relationships/image" Target="../media/image18.png"/><Relationship Id="rId17" Type="http://schemas.openxmlformats.org/officeDocument/2006/relationships/image" Target="../media/image35.jpeg"/><Relationship Id="rId2" Type="http://schemas.openxmlformats.org/officeDocument/2006/relationships/image" Target="../media/image28.png"/><Relationship Id="rId16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5.png"/><Relationship Id="rId5" Type="http://schemas.openxmlformats.org/officeDocument/2006/relationships/image" Target="../media/image6.png"/><Relationship Id="rId15" Type="http://schemas.openxmlformats.org/officeDocument/2006/relationships/image" Target="../media/image34.jpeg"/><Relationship Id="rId10" Type="http://schemas.openxmlformats.org/officeDocument/2006/relationships/image" Target="../media/image4.jpeg"/><Relationship Id="rId4" Type="http://schemas.openxmlformats.org/officeDocument/2006/relationships/image" Target="../media/image3.jpeg"/><Relationship Id="rId9" Type="http://schemas.openxmlformats.org/officeDocument/2006/relationships/image" Target="../media/image11.jpeg"/><Relationship Id="rId14" Type="http://schemas.openxmlformats.org/officeDocument/2006/relationships/image" Target="../media/image10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7.jpeg"/><Relationship Id="rId17" Type="http://schemas.openxmlformats.org/officeDocument/2006/relationships/image" Target="../media/image14.jpeg"/><Relationship Id="rId2" Type="http://schemas.openxmlformats.org/officeDocument/2006/relationships/image" Target="../media/image28.png"/><Relationship Id="rId16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6.png"/><Relationship Id="rId5" Type="http://schemas.openxmlformats.org/officeDocument/2006/relationships/image" Target="../media/image15.wmf"/><Relationship Id="rId15" Type="http://schemas.openxmlformats.org/officeDocument/2006/relationships/image" Target="../media/image10.jpeg"/><Relationship Id="rId10" Type="http://schemas.openxmlformats.org/officeDocument/2006/relationships/image" Target="../media/image34.jpeg"/><Relationship Id="rId4" Type="http://schemas.openxmlformats.org/officeDocument/2006/relationships/image" Target="../media/image3.jpeg"/><Relationship Id="rId9" Type="http://schemas.openxmlformats.org/officeDocument/2006/relationships/image" Target="../media/image18.png"/><Relationship Id="rId14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13" Type="http://schemas.openxmlformats.org/officeDocument/2006/relationships/image" Target="../media/image38.png"/><Relationship Id="rId3" Type="http://schemas.openxmlformats.org/officeDocument/2006/relationships/image" Target="../media/image28.png"/><Relationship Id="rId7" Type="http://schemas.openxmlformats.org/officeDocument/2006/relationships/image" Target="../media/image7.jpeg"/><Relationship Id="rId12" Type="http://schemas.openxmlformats.org/officeDocument/2006/relationships/image" Target="../media/image4.jpeg"/><Relationship Id="rId17" Type="http://schemas.openxmlformats.org/officeDocument/2006/relationships/image" Target="../media/image39.jpeg"/><Relationship Id="rId2" Type="http://schemas.openxmlformats.org/officeDocument/2006/relationships/image" Target="../media/image1.jpeg"/><Relationship Id="rId16" Type="http://schemas.openxmlformats.org/officeDocument/2006/relationships/image" Target="../media/image9.png"/><Relationship Id="rId1" Type="http://schemas.openxmlformats.org/officeDocument/2006/relationships/image" Target="../media/image15.wmf"/><Relationship Id="rId6" Type="http://schemas.openxmlformats.org/officeDocument/2006/relationships/image" Target="../media/image6.png"/><Relationship Id="rId11" Type="http://schemas.openxmlformats.org/officeDocument/2006/relationships/image" Target="../media/image37.jpeg"/><Relationship Id="rId5" Type="http://schemas.openxmlformats.org/officeDocument/2006/relationships/image" Target="../media/image3.jpeg"/><Relationship Id="rId15" Type="http://schemas.openxmlformats.org/officeDocument/2006/relationships/image" Target="../media/image18.png"/><Relationship Id="rId10" Type="http://schemas.openxmlformats.org/officeDocument/2006/relationships/image" Target="../media/image11.jpeg"/><Relationship Id="rId4" Type="http://schemas.openxmlformats.org/officeDocument/2006/relationships/image" Target="../media/image2.wmf"/><Relationship Id="rId9" Type="http://schemas.openxmlformats.org/officeDocument/2006/relationships/image" Target="../media/image8.jpeg"/><Relationship Id="rId1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9.png"/><Relationship Id="rId3" Type="http://schemas.openxmlformats.org/officeDocument/2006/relationships/image" Target="../media/image5.png"/><Relationship Id="rId7" Type="http://schemas.openxmlformats.org/officeDocument/2006/relationships/image" Target="../media/image15.wmf"/><Relationship Id="rId12" Type="http://schemas.openxmlformats.org/officeDocument/2006/relationships/image" Target="../media/image7.jpeg"/><Relationship Id="rId17" Type="http://schemas.openxmlformats.org/officeDocument/2006/relationships/image" Target="../media/image17.png"/><Relationship Id="rId2" Type="http://schemas.openxmlformats.org/officeDocument/2006/relationships/image" Target="../media/image3.jpeg"/><Relationship Id="rId16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openxmlformats.org/officeDocument/2006/relationships/image" Target="../media/image14.jpeg"/><Relationship Id="rId11" Type="http://schemas.openxmlformats.org/officeDocument/2006/relationships/image" Target="../media/image6.png"/><Relationship Id="rId5" Type="http://schemas.openxmlformats.org/officeDocument/2006/relationships/image" Target="../media/image12.png"/><Relationship Id="rId15" Type="http://schemas.openxmlformats.org/officeDocument/2006/relationships/image" Target="../media/image11.jpeg"/><Relationship Id="rId10" Type="http://schemas.openxmlformats.org/officeDocument/2006/relationships/image" Target="../media/image4.jpeg"/><Relationship Id="rId4" Type="http://schemas.openxmlformats.org/officeDocument/2006/relationships/image" Target="../media/image8.jpeg"/><Relationship Id="rId9" Type="http://schemas.openxmlformats.org/officeDocument/2006/relationships/image" Target="../media/image2.wmf"/><Relationship Id="rId14" Type="http://schemas.openxmlformats.org/officeDocument/2006/relationships/image" Target="../media/image10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.jpeg"/><Relationship Id="rId3" Type="http://schemas.openxmlformats.org/officeDocument/2006/relationships/image" Target="../media/image1.jpeg"/><Relationship Id="rId7" Type="http://schemas.openxmlformats.org/officeDocument/2006/relationships/image" Target="../media/image41.jpeg"/><Relationship Id="rId12" Type="http://schemas.openxmlformats.org/officeDocument/2006/relationships/image" Target="../media/image37.jpeg"/><Relationship Id="rId17" Type="http://schemas.openxmlformats.org/officeDocument/2006/relationships/image" Target="../media/image9.png"/><Relationship Id="rId2" Type="http://schemas.openxmlformats.org/officeDocument/2006/relationships/image" Target="../media/image15.wmf"/><Relationship Id="rId16" Type="http://schemas.openxmlformats.org/officeDocument/2006/relationships/image" Target="../media/image18.png"/><Relationship Id="rId1" Type="http://schemas.openxmlformats.org/officeDocument/2006/relationships/image" Target="../media/image40.jpeg"/><Relationship Id="rId6" Type="http://schemas.openxmlformats.org/officeDocument/2006/relationships/image" Target="../media/image3.jpeg"/><Relationship Id="rId11" Type="http://schemas.openxmlformats.org/officeDocument/2006/relationships/image" Target="../media/image11.jpeg"/><Relationship Id="rId5" Type="http://schemas.openxmlformats.org/officeDocument/2006/relationships/image" Target="../media/image2.wmf"/><Relationship Id="rId15" Type="http://schemas.openxmlformats.org/officeDocument/2006/relationships/image" Target="../media/image5.png"/><Relationship Id="rId10" Type="http://schemas.openxmlformats.org/officeDocument/2006/relationships/image" Target="../media/image8.jpeg"/><Relationship Id="rId4" Type="http://schemas.openxmlformats.org/officeDocument/2006/relationships/image" Target="../media/image28.png"/><Relationship Id="rId9" Type="http://schemas.openxmlformats.org/officeDocument/2006/relationships/image" Target="../media/image36.png"/><Relationship Id="rId14" Type="http://schemas.openxmlformats.org/officeDocument/2006/relationships/image" Target="../media/image38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13" Type="http://schemas.openxmlformats.org/officeDocument/2006/relationships/image" Target="../media/image43.png"/><Relationship Id="rId3" Type="http://schemas.openxmlformats.org/officeDocument/2006/relationships/image" Target="../media/image28.png"/><Relationship Id="rId7" Type="http://schemas.openxmlformats.org/officeDocument/2006/relationships/image" Target="../media/image7.jpeg"/><Relationship Id="rId12" Type="http://schemas.openxmlformats.org/officeDocument/2006/relationships/image" Target="../media/image4.jpeg"/><Relationship Id="rId17" Type="http://schemas.openxmlformats.org/officeDocument/2006/relationships/image" Target="../media/image9.png"/><Relationship Id="rId2" Type="http://schemas.openxmlformats.org/officeDocument/2006/relationships/image" Target="../media/image1.jpeg"/><Relationship Id="rId16" Type="http://schemas.openxmlformats.org/officeDocument/2006/relationships/image" Target="../media/image18.png"/><Relationship Id="rId1" Type="http://schemas.openxmlformats.org/officeDocument/2006/relationships/image" Target="../media/image15.wmf"/><Relationship Id="rId6" Type="http://schemas.openxmlformats.org/officeDocument/2006/relationships/image" Target="../media/image6.png"/><Relationship Id="rId11" Type="http://schemas.openxmlformats.org/officeDocument/2006/relationships/image" Target="../media/image37.jpeg"/><Relationship Id="rId5" Type="http://schemas.openxmlformats.org/officeDocument/2006/relationships/image" Target="../media/image3.jpeg"/><Relationship Id="rId15" Type="http://schemas.openxmlformats.org/officeDocument/2006/relationships/image" Target="../media/image44.jpeg"/><Relationship Id="rId10" Type="http://schemas.openxmlformats.org/officeDocument/2006/relationships/image" Target="../media/image11.jpeg"/><Relationship Id="rId4" Type="http://schemas.openxmlformats.org/officeDocument/2006/relationships/image" Target="../media/image2.wmf"/><Relationship Id="rId9" Type="http://schemas.openxmlformats.org/officeDocument/2006/relationships/image" Target="../media/image8.jpeg"/><Relationship Id="rId14" Type="http://schemas.openxmlformats.org/officeDocument/2006/relationships/image" Target="../media/image5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.jpeg"/><Relationship Id="rId3" Type="http://schemas.openxmlformats.org/officeDocument/2006/relationships/image" Target="../media/image1.jpeg"/><Relationship Id="rId7" Type="http://schemas.openxmlformats.org/officeDocument/2006/relationships/image" Target="../media/image6.png"/><Relationship Id="rId12" Type="http://schemas.openxmlformats.org/officeDocument/2006/relationships/image" Target="../media/image37.jpeg"/><Relationship Id="rId17" Type="http://schemas.openxmlformats.org/officeDocument/2006/relationships/image" Target="../media/image9.png"/><Relationship Id="rId2" Type="http://schemas.openxmlformats.org/officeDocument/2006/relationships/image" Target="../media/image15.wmf"/><Relationship Id="rId16" Type="http://schemas.openxmlformats.org/officeDocument/2006/relationships/image" Target="../media/image18.png"/><Relationship Id="rId1" Type="http://schemas.openxmlformats.org/officeDocument/2006/relationships/image" Target="../media/image44.jpeg"/><Relationship Id="rId6" Type="http://schemas.openxmlformats.org/officeDocument/2006/relationships/image" Target="../media/image3.jpeg"/><Relationship Id="rId11" Type="http://schemas.openxmlformats.org/officeDocument/2006/relationships/image" Target="../media/image11.jpeg"/><Relationship Id="rId5" Type="http://schemas.openxmlformats.org/officeDocument/2006/relationships/image" Target="../media/image2.wmf"/><Relationship Id="rId15" Type="http://schemas.openxmlformats.org/officeDocument/2006/relationships/image" Target="../media/image5.png"/><Relationship Id="rId10" Type="http://schemas.openxmlformats.org/officeDocument/2006/relationships/image" Target="../media/image8.jpeg"/><Relationship Id="rId4" Type="http://schemas.openxmlformats.org/officeDocument/2006/relationships/image" Target="../media/image28.png"/><Relationship Id="rId9" Type="http://schemas.openxmlformats.org/officeDocument/2006/relationships/image" Target="../media/image42.png"/><Relationship Id="rId14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9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51.jpeg"/><Relationship Id="rId2" Type="http://schemas.openxmlformats.org/officeDocument/2006/relationships/image" Target="../media/image1.jpeg"/><Relationship Id="rId16" Type="http://schemas.openxmlformats.org/officeDocument/2006/relationships/image" Target="../media/image5.pn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8.jpeg"/><Relationship Id="rId5" Type="http://schemas.openxmlformats.org/officeDocument/2006/relationships/image" Target="../media/image10.jpeg"/><Relationship Id="rId15" Type="http://schemas.openxmlformats.org/officeDocument/2006/relationships/image" Target="../media/image50.png"/><Relationship Id="rId10" Type="http://schemas.openxmlformats.org/officeDocument/2006/relationships/image" Target="../media/image47.jpeg"/><Relationship Id="rId4" Type="http://schemas.openxmlformats.org/officeDocument/2006/relationships/image" Target="../media/image2.wmf"/><Relationship Id="rId9" Type="http://schemas.openxmlformats.org/officeDocument/2006/relationships/image" Target="../media/image46.png"/><Relationship Id="rId14" Type="http://schemas.openxmlformats.org/officeDocument/2006/relationships/image" Target="../media/image4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1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48.jpe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0.png"/><Relationship Id="rId1" Type="http://schemas.openxmlformats.org/officeDocument/2006/relationships/image" Target="../media/image51.jpeg"/><Relationship Id="rId6" Type="http://schemas.openxmlformats.org/officeDocument/2006/relationships/image" Target="../media/image3.jpeg"/><Relationship Id="rId11" Type="http://schemas.openxmlformats.org/officeDocument/2006/relationships/image" Target="../media/image47.jpeg"/><Relationship Id="rId5" Type="http://schemas.openxmlformats.org/officeDocument/2006/relationships/image" Target="../media/image10.jpeg"/><Relationship Id="rId15" Type="http://schemas.openxmlformats.org/officeDocument/2006/relationships/image" Target="../media/image4.jpeg"/><Relationship Id="rId10" Type="http://schemas.openxmlformats.org/officeDocument/2006/relationships/image" Target="../media/image15.wmf"/><Relationship Id="rId4" Type="http://schemas.openxmlformats.org/officeDocument/2006/relationships/image" Target="../media/image2.wmf"/><Relationship Id="rId9" Type="http://schemas.openxmlformats.org/officeDocument/2006/relationships/image" Target="../media/image52.png"/><Relationship Id="rId14" Type="http://schemas.openxmlformats.org/officeDocument/2006/relationships/image" Target="../media/image53.jpe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9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5.pn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8.jpeg"/><Relationship Id="rId5" Type="http://schemas.openxmlformats.org/officeDocument/2006/relationships/image" Target="../media/image10.jpeg"/><Relationship Id="rId15" Type="http://schemas.openxmlformats.org/officeDocument/2006/relationships/image" Target="../media/image54.jpeg"/><Relationship Id="rId10" Type="http://schemas.openxmlformats.org/officeDocument/2006/relationships/image" Target="../media/image47.jpeg"/><Relationship Id="rId4" Type="http://schemas.openxmlformats.org/officeDocument/2006/relationships/image" Target="../media/image2.wmf"/><Relationship Id="rId9" Type="http://schemas.openxmlformats.org/officeDocument/2006/relationships/image" Target="../media/image46.png"/><Relationship Id="rId14" Type="http://schemas.openxmlformats.org/officeDocument/2006/relationships/image" Target="../media/image4.jpe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47.jpeg"/><Relationship Id="rId3" Type="http://schemas.openxmlformats.org/officeDocument/2006/relationships/image" Target="../media/image48.jpeg"/><Relationship Id="rId7" Type="http://schemas.openxmlformats.org/officeDocument/2006/relationships/image" Target="../media/image2.wmf"/><Relationship Id="rId12" Type="http://schemas.openxmlformats.org/officeDocument/2006/relationships/image" Target="../media/image46.pn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5.png"/><Relationship Id="rId1" Type="http://schemas.openxmlformats.org/officeDocument/2006/relationships/image" Target="../media/image15.wmf"/><Relationship Id="rId6" Type="http://schemas.openxmlformats.org/officeDocument/2006/relationships/image" Target="../media/image28.png"/><Relationship Id="rId11" Type="http://schemas.openxmlformats.org/officeDocument/2006/relationships/image" Target="../media/image7.jpeg"/><Relationship Id="rId5" Type="http://schemas.openxmlformats.org/officeDocument/2006/relationships/image" Target="../media/image49.jpeg"/><Relationship Id="rId15" Type="http://schemas.openxmlformats.org/officeDocument/2006/relationships/image" Target="../media/image54.jpeg"/><Relationship Id="rId10" Type="http://schemas.openxmlformats.org/officeDocument/2006/relationships/image" Target="../media/image6.png"/><Relationship Id="rId4" Type="http://schemas.openxmlformats.org/officeDocument/2006/relationships/image" Target="../media/image11.jpeg"/><Relationship Id="rId9" Type="http://schemas.openxmlformats.org/officeDocument/2006/relationships/image" Target="../media/image3.jpeg"/><Relationship Id="rId14" Type="http://schemas.openxmlformats.org/officeDocument/2006/relationships/image" Target="../media/image4.jpe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8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57.jpeg"/><Relationship Id="rId17" Type="http://schemas.openxmlformats.org/officeDocument/2006/relationships/image" Target="../media/image59.png"/><Relationship Id="rId2" Type="http://schemas.openxmlformats.org/officeDocument/2006/relationships/image" Target="../media/image1.jpeg"/><Relationship Id="rId16" Type="http://schemas.openxmlformats.org/officeDocument/2006/relationships/image" Target="../media/image4.jpe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7.jpeg"/><Relationship Id="rId5" Type="http://schemas.openxmlformats.org/officeDocument/2006/relationships/image" Target="../media/image10.jpeg"/><Relationship Id="rId15" Type="http://schemas.openxmlformats.org/officeDocument/2006/relationships/image" Target="../media/image58.jpeg"/><Relationship Id="rId10" Type="http://schemas.openxmlformats.org/officeDocument/2006/relationships/image" Target="../media/image46.png"/><Relationship Id="rId4" Type="http://schemas.openxmlformats.org/officeDocument/2006/relationships/image" Target="../media/image2.wmf"/><Relationship Id="rId9" Type="http://schemas.openxmlformats.org/officeDocument/2006/relationships/image" Target="../media/image56.jpeg"/><Relationship Id="rId14" Type="http://schemas.openxmlformats.org/officeDocument/2006/relationships/image" Target="../media/image11.jpe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8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57.jpeg"/><Relationship Id="rId17" Type="http://schemas.openxmlformats.org/officeDocument/2006/relationships/image" Target="../media/image60.png"/><Relationship Id="rId2" Type="http://schemas.openxmlformats.org/officeDocument/2006/relationships/image" Target="../media/image1.jpeg"/><Relationship Id="rId16" Type="http://schemas.openxmlformats.org/officeDocument/2006/relationships/image" Target="../media/image4.jpe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7.jpeg"/><Relationship Id="rId5" Type="http://schemas.openxmlformats.org/officeDocument/2006/relationships/image" Target="../media/image10.jpeg"/><Relationship Id="rId15" Type="http://schemas.openxmlformats.org/officeDocument/2006/relationships/image" Target="../media/image49.jpeg"/><Relationship Id="rId10" Type="http://schemas.openxmlformats.org/officeDocument/2006/relationships/image" Target="../media/image46.png"/><Relationship Id="rId4" Type="http://schemas.openxmlformats.org/officeDocument/2006/relationships/image" Target="../media/image2.wmf"/><Relationship Id="rId9" Type="http://schemas.openxmlformats.org/officeDocument/2006/relationships/image" Target="../media/image56.jpeg"/><Relationship Id="rId14" Type="http://schemas.openxmlformats.org/officeDocument/2006/relationships/image" Target="../media/image11.jpe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13" Type="http://schemas.openxmlformats.org/officeDocument/2006/relationships/image" Target="../media/image2.wmf"/><Relationship Id="rId3" Type="http://schemas.openxmlformats.org/officeDocument/2006/relationships/image" Target="../media/image11.jpeg"/><Relationship Id="rId7" Type="http://schemas.openxmlformats.org/officeDocument/2006/relationships/image" Target="../media/image63.png"/><Relationship Id="rId12" Type="http://schemas.openxmlformats.org/officeDocument/2006/relationships/image" Target="../media/image28.png"/><Relationship Id="rId17" Type="http://schemas.openxmlformats.org/officeDocument/2006/relationships/image" Target="../media/image47.jpeg"/><Relationship Id="rId2" Type="http://schemas.openxmlformats.org/officeDocument/2006/relationships/image" Target="../media/image6.png"/><Relationship Id="rId16" Type="http://schemas.openxmlformats.org/officeDocument/2006/relationships/image" Target="../media/image67.jpeg"/><Relationship Id="rId1" Type="http://schemas.openxmlformats.org/officeDocument/2006/relationships/image" Target="../media/image61.png"/><Relationship Id="rId6" Type="http://schemas.openxmlformats.org/officeDocument/2006/relationships/image" Target="../media/image1.jpeg"/><Relationship Id="rId11" Type="http://schemas.openxmlformats.org/officeDocument/2006/relationships/image" Target="../media/image65.wmf"/><Relationship Id="rId5" Type="http://schemas.openxmlformats.org/officeDocument/2006/relationships/image" Target="../media/image15.wmf"/><Relationship Id="rId15" Type="http://schemas.openxmlformats.org/officeDocument/2006/relationships/image" Target="../media/image57.jpeg"/><Relationship Id="rId10" Type="http://schemas.openxmlformats.org/officeDocument/2006/relationships/image" Target="../media/image64.png"/><Relationship Id="rId4" Type="http://schemas.openxmlformats.org/officeDocument/2006/relationships/image" Target="../media/image62.wmf"/><Relationship Id="rId9" Type="http://schemas.openxmlformats.org/officeDocument/2006/relationships/image" Target="../media/image7.jpeg"/><Relationship Id="rId14" Type="http://schemas.openxmlformats.org/officeDocument/2006/relationships/image" Target="../media/image6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9.jpeg"/><Relationship Id="rId2" Type="http://schemas.openxmlformats.org/officeDocument/2006/relationships/image" Target="../media/image2.wmf"/><Relationship Id="rId16" Type="http://schemas.openxmlformats.org/officeDocument/2006/relationships/image" Target="../media/image15.wm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4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pn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15.wmf"/><Relationship Id="rId2" Type="http://schemas.openxmlformats.org/officeDocument/2006/relationships/image" Target="../media/image1.jpeg"/><Relationship Id="rId16" Type="http://schemas.openxmlformats.org/officeDocument/2006/relationships/image" Target="../media/image14.jpeg"/><Relationship Id="rId1" Type="http://schemas.openxmlformats.org/officeDocument/2006/relationships/image" Target="../media/image20.jpeg"/><Relationship Id="rId6" Type="http://schemas.openxmlformats.org/officeDocument/2006/relationships/image" Target="../media/image5.png"/><Relationship Id="rId11" Type="http://schemas.openxmlformats.org/officeDocument/2006/relationships/image" Target="../media/image10.jpeg"/><Relationship Id="rId5" Type="http://schemas.openxmlformats.org/officeDocument/2006/relationships/image" Target="../media/image4.jpeg"/><Relationship Id="rId15" Type="http://schemas.openxmlformats.org/officeDocument/2006/relationships/image" Target="../media/image18.png"/><Relationship Id="rId10" Type="http://schemas.openxmlformats.org/officeDocument/2006/relationships/image" Target="../media/image9.pn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21.png"/><Relationship Id="rId2" Type="http://schemas.openxmlformats.org/officeDocument/2006/relationships/image" Target="../media/image2.wmf"/><Relationship Id="rId16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3.jpeg"/><Relationship Id="rId3" Type="http://schemas.openxmlformats.org/officeDocument/2006/relationships/image" Target="../media/image5.png"/><Relationship Id="rId7" Type="http://schemas.openxmlformats.org/officeDocument/2006/relationships/image" Target="../media/image8.jpeg"/><Relationship Id="rId12" Type="http://schemas.openxmlformats.org/officeDocument/2006/relationships/image" Target="../media/image11.jpeg"/><Relationship Id="rId17" Type="http://schemas.openxmlformats.org/officeDocument/2006/relationships/image" Target="../media/image2.wmf"/><Relationship Id="rId2" Type="http://schemas.openxmlformats.org/officeDocument/2006/relationships/image" Target="../media/image4.jpeg"/><Relationship Id="rId1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image" Target="../media/image15.wmf"/><Relationship Id="rId11" Type="http://schemas.openxmlformats.org/officeDocument/2006/relationships/image" Target="../media/image18.png"/><Relationship Id="rId5" Type="http://schemas.openxmlformats.org/officeDocument/2006/relationships/image" Target="../media/image7.jpeg"/><Relationship Id="rId15" Type="http://schemas.openxmlformats.org/officeDocument/2006/relationships/image" Target="../media/image21.png"/><Relationship Id="rId10" Type="http://schemas.openxmlformats.org/officeDocument/2006/relationships/image" Target="../media/image14.jpeg"/><Relationship Id="rId4" Type="http://schemas.openxmlformats.org/officeDocument/2006/relationships/image" Target="../media/image6.png"/><Relationship Id="rId9" Type="http://schemas.openxmlformats.org/officeDocument/2006/relationships/image" Target="../media/image10.jpeg"/><Relationship Id="rId1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23.jpeg"/><Relationship Id="rId2" Type="http://schemas.openxmlformats.org/officeDocument/2006/relationships/image" Target="../media/image2.wmf"/><Relationship Id="rId16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18" Type="http://schemas.openxmlformats.org/officeDocument/2006/relationships/image" Target="../media/image25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24.png"/><Relationship Id="rId2" Type="http://schemas.openxmlformats.org/officeDocument/2006/relationships/image" Target="../media/image2.wmf"/><Relationship Id="rId16" Type="http://schemas.openxmlformats.org/officeDocument/2006/relationships/image" Target="../media/image1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3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13.png"/><Relationship Id="rId2" Type="http://schemas.openxmlformats.org/officeDocument/2006/relationships/image" Target="../media/image2.wmf"/><Relationship Id="rId16" Type="http://schemas.openxmlformats.org/officeDocument/2006/relationships/image" Target="../media/image1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26.jpe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30</xdr:row>
      <xdr:rowOff>55032</xdr:rowOff>
    </xdr:from>
    <xdr:to>
      <xdr:col>20</xdr:col>
      <xdr:colOff>0</xdr:colOff>
      <xdr:row>30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83BE9A48-DBED-4610-8550-B1529ED13C5B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2367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66</xdr:row>
      <xdr:rowOff>76200</xdr:rowOff>
    </xdr:from>
    <xdr:to>
      <xdr:col>20</xdr:col>
      <xdr:colOff>0</xdr:colOff>
      <xdr:row>66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1043002-44F9-4FFA-AC72-842CE6FDF8FC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2058650"/>
          <a:ext cx="2190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4</xdr:col>
      <xdr:colOff>47625</xdr:colOff>
      <xdr:row>3</xdr:row>
      <xdr:rowOff>57150</xdr:rowOff>
    </xdr:from>
    <xdr:to>
      <xdr:col>4</xdr:col>
      <xdr:colOff>640594</xdr:colOff>
      <xdr:row>7</xdr:row>
      <xdr:rowOff>133350</xdr:rowOff>
    </xdr:to>
    <xdr:pic>
      <xdr:nvPicPr>
        <xdr:cNvPr id="4" name="Picture 22" descr="lOUIS">
          <a:extLst>
            <a:ext uri="{FF2B5EF4-FFF2-40B4-BE49-F238E27FC236}">
              <a16:creationId xmlns:a16="http://schemas.microsoft.com/office/drawing/2014/main" id="{AA56370E-5054-4D68-9695-F10E328FF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4650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9525</xdr:colOff>
      <xdr:row>4</xdr:row>
      <xdr:rowOff>76200</xdr:rowOff>
    </xdr:from>
    <xdr:to>
      <xdr:col>14</xdr:col>
      <xdr:colOff>706806</xdr:colOff>
      <xdr:row>7</xdr:row>
      <xdr:rowOff>43815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97559FA9-62FD-4A66-93E5-99C9024BF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20300" y="17907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38576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BD86D4D4-F711-4B81-83F6-6D09DA0D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57774" y="1619250"/>
          <a:ext cx="581025" cy="78152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704849</xdr:colOff>
      <xdr:row>4</xdr:row>
      <xdr:rowOff>0</xdr:rowOff>
    </xdr:from>
    <xdr:to>
      <xdr:col>17</xdr:col>
      <xdr:colOff>667807</xdr:colOff>
      <xdr:row>7</xdr:row>
      <xdr:rowOff>112395</xdr:rowOff>
    </xdr:to>
    <xdr:pic>
      <xdr:nvPicPr>
        <xdr:cNvPr id="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2889FC37-698C-4D4B-B966-3EBC3873F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44374" y="1714500"/>
          <a:ext cx="677333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3</xdr:row>
      <xdr:rowOff>133350</xdr:rowOff>
    </xdr:from>
    <xdr:to>
      <xdr:col>8</xdr:col>
      <xdr:colOff>610139</xdr:colOff>
      <xdr:row>7</xdr:row>
      <xdr:rowOff>114300</xdr:rowOff>
    </xdr:to>
    <xdr:pic>
      <xdr:nvPicPr>
        <xdr:cNvPr id="8" name="Picture 539">
          <a:extLst>
            <a:ext uri="{FF2B5EF4-FFF2-40B4-BE49-F238E27FC236}">
              <a16:creationId xmlns:a16="http://schemas.microsoft.com/office/drawing/2014/main" id="{82C6F90A-6405-45A9-99AA-C3264AAF5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48350" y="16859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19049</xdr:colOff>
      <xdr:row>3</xdr:row>
      <xdr:rowOff>133350</xdr:rowOff>
    </xdr:from>
    <xdr:to>
      <xdr:col>15</xdr:col>
      <xdr:colOff>686222</xdr:colOff>
      <xdr:row>7</xdr:row>
      <xdr:rowOff>114300</xdr:rowOff>
    </xdr:to>
    <xdr:pic>
      <xdr:nvPicPr>
        <xdr:cNvPr id="9" name="Picture 47" descr="HERMIE">
          <a:extLst>
            <a:ext uri="{FF2B5EF4-FFF2-40B4-BE49-F238E27FC236}">
              <a16:creationId xmlns:a16="http://schemas.microsoft.com/office/drawing/2014/main" id="{E9D843D8-F819-41FF-884A-D916CF756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744199" y="1685925"/>
          <a:ext cx="66717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2</xdr:row>
      <xdr:rowOff>788986</xdr:rowOff>
    </xdr:from>
    <xdr:to>
      <xdr:col>11</xdr:col>
      <xdr:colOff>581025</xdr:colOff>
      <xdr:row>8</xdr:row>
      <xdr:rowOff>19410</xdr:rowOff>
    </xdr:to>
    <xdr:pic>
      <xdr:nvPicPr>
        <xdr:cNvPr id="10" name="Picture 68" descr="MORONEY">
          <a:extLst>
            <a:ext uri="{FF2B5EF4-FFF2-40B4-BE49-F238E27FC236}">
              <a16:creationId xmlns:a16="http://schemas.microsoft.com/office/drawing/2014/main" id="{B2BE0457-26B1-4D0E-BD27-3626AB10B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34325" y="1550986"/>
          <a:ext cx="514350" cy="830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38100</xdr:rowOff>
    </xdr:from>
    <xdr:to>
      <xdr:col>6</xdr:col>
      <xdr:colOff>667034</xdr:colOff>
      <xdr:row>7</xdr:row>
      <xdr:rowOff>161925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EF6246E1-FB59-4CF9-A3E2-3EF0CE207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33875" y="1590675"/>
          <a:ext cx="628934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18820</xdr:colOff>
      <xdr:row>3</xdr:row>
      <xdr:rowOff>9525</xdr:rowOff>
    </xdr:from>
    <xdr:to>
      <xdr:col>12</xdr:col>
      <xdr:colOff>704850</xdr:colOff>
      <xdr:row>8</xdr:row>
      <xdr:rowOff>9991</xdr:rowOff>
    </xdr:to>
    <xdr:pic>
      <xdr:nvPicPr>
        <xdr:cNvPr id="12" name="Picture 91">
          <a:extLst>
            <a:ext uri="{FF2B5EF4-FFF2-40B4-BE49-F238E27FC236}">
              <a16:creationId xmlns:a16="http://schemas.microsoft.com/office/drawing/2014/main" id="{4FA3212D-B111-427C-A365-924C75DF3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600845" y="1562100"/>
          <a:ext cx="686030" cy="829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66675</xdr:rowOff>
    </xdr:from>
    <xdr:to>
      <xdr:col>16</xdr:col>
      <xdr:colOff>665578</xdr:colOff>
      <xdr:row>7</xdr:row>
      <xdr:rowOff>121920</xdr:rowOff>
    </xdr:to>
    <xdr:pic>
      <xdr:nvPicPr>
        <xdr:cNvPr id="13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730FE851-E6F0-40CF-BC58-E074F8667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468100" y="1619250"/>
          <a:ext cx="637003" cy="70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19050</xdr:colOff>
      <xdr:row>4</xdr:row>
      <xdr:rowOff>9525</xdr:rowOff>
    </xdr:from>
    <xdr:ext cx="660026" cy="590550"/>
    <xdr:pic>
      <xdr:nvPicPr>
        <xdr:cNvPr id="14" name="Picture 50" descr="daemong">
          <a:extLst>
            <a:ext uri="{FF2B5EF4-FFF2-40B4-BE49-F238E27FC236}">
              <a16:creationId xmlns:a16="http://schemas.microsoft.com/office/drawing/2014/main" id="{FA79522C-2895-40AD-9A74-8C977C393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72325" y="17240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114300</xdr:colOff>
      <xdr:row>3</xdr:row>
      <xdr:rowOff>66675</xdr:rowOff>
    </xdr:from>
    <xdr:to>
      <xdr:col>5</xdr:col>
      <xdr:colOff>609600</xdr:colOff>
      <xdr:row>7</xdr:row>
      <xdr:rowOff>81915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F233223-E04D-4DF5-B379-D45655F87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619250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123825</xdr:colOff>
      <xdr:row>3</xdr:row>
      <xdr:rowOff>0</xdr:rowOff>
    </xdr:from>
    <xdr:to>
      <xdr:col>13</xdr:col>
      <xdr:colOff>672465</xdr:colOff>
      <xdr:row>7</xdr:row>
      <xdr:rowOff>131445</xdr:rowOff>
    </xdr:to>
    <xdr:pic>
      <xdr:nvPicPr>
        <xdr:cNvPr id="16" name="Picture 65">
          <a:extLst>
            <a:ext uri="{FF2B5EF4-FFF2-40B4-BE49-F238E27FC236}">
              <a16:creationId xmlns:a16="http://schemas.microsoft.com/office/drawing/2014/main" id="{04B06314-E796-469D-A24C-6319081A1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9420225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30</xdr:row>
      <xdr:rowOff>57150</xdr:rowOff>
    </xdr:from>
    <xdr:to>
      <xdr:col>20</xdr:col>
      <xdr:colOff>0</xdr:colOff>
      <xdr:row>66</xdr:row>
      <xdr:rowOff>88900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6B06F94C-168B-4139-A4CB-EA937A50571C}"/>
            </a:ext>
          </a:extLst>
        </xdr:cNvPr>
        <xdr:cNvCxnSpPr/>
      </xdr:nvCxnSpPr>
      <xdr:spPr bwMode="auto">
        <a:xfrm>
          <a:off x="13916025" y="6238875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oneCellAnchor>
    <xdr:from>
      <xdr:col>3</xdr:col>
      <xdr:colOff>38100</xdr:colOff>
      <xdr:row>4</xdr:row>
      <xdr:rowOff>65084</xdr:rowOff>
    </xdr:from>
    <xdr:ext cx="663934" cy="504511"/>
    <xdr:pic>
      <xdr:nvPicPr>
        <xdr:cNvPr id="19" name="Picture 18" descr="JEANS NEW 1.jpg">
          <a:extLst>
            <a:ext uri="{FF2B5EF4-FFF2-40B4-BE49-F238E27FC236}">
              <a16:creationId xmlns:a16="http://schemas.microsoft.com/office/drawing/2014/main" id="{030F9D17-2F38-4EAF-ACDB-768E2826B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90750" y="1779584"/>
          <a:ext cx="663934" cy="504511"/>
        </a:xfrm>
        <a:prstGeom prst="rect">
          <a:avLst/>
        </a:prstGeom>
      </xdr:spPr>
    </xdr:pic>
    <xdr:clientData/>
  </xdr:oneCellAnchor>
  <xdr:twoCellAnchor editAs="oneCell">
    <xdr:from>
      <xdr:col>9</xdr:col>
      <xdr:colOff>28575</xdr:colOff>
      <xdr:row>3</xdr:row>
      <xdr:rowOff>123825</xdr:rowOff>
    </xdr:from>
    <xdr:to>
      <xdr:col>9</xdr:col>
      <xdr:colOff>695706</xdr:colOff>
      <xdr:row>7</xdr:row>
      <xdr:rowOff>38100</xdr:rowOff>
    </xdr:to>
    <xdr:pic>
      <xdr:nvPicPr>
        <xdr:cNvPr id="20" name="Picture 25">
          <a:extLst>
            <a:ext uri="{FF2B5EF4-FFF2-40B4-BE49-F238E27FC236}">
              <a16:creationId xmlns:a16="http://schemas.microsoft.com/office/drawing/2014/main" id="{7CB68190-6025-4BAB-8246-2CC417D3B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467475" y="1676400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3</xdr:row>
      <xdr:rowOff>28575</xdr:rowOff>
    </xdr:from>
    <xdr:to>
      <xdr:col>2</xdr:col>
      <xdr:colOff>666750</xdr:colOff>
      <xdr:row>8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E92621C-39A6-40F0-9A69-52F1C6E7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581150"/>
          <a:ext cx="58102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2</xdr:col>
      <xdr:colOff>49765</xdr:colOff>
      <xdr:row>2</xdr:row>
      <xdr:rowOff>762000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B80D42-3044-070A-BB47-21F33C3C3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488040" cy="1504950"/>
        </a:xfrm>
        <a:prstGeom prst="rect">
          <a:avLst/>
        </a:prstGeom>
      </xdr:spPr>
    </xdr:pic>
    <xdr:clientData/>
  </xdr:twoCellAnchor>
  <xdr:twoCellAnchor editAs="oneCell">
    <xdr:from>
      <xdr:col>17</xdr:col>
      <xdr:colOff>57150</xdr:colOff>
      <xdr:row>0</xdr:row>
      <xdr:rowOff>0</xdr:rowOff>
    </xdr:from>
    <xdr:to>
      <xdr:col>19</xdr:col>
      <xdr:colOff>11665</xdr:colOff>
      <xdr:row>2</xdr:row>
      <xdr:rowOff>742950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7CCCA97-7E55-40DA-94EC-A2E15CECB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1050" y="0"/>
          <a:ext cx="1488040" cy="15049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24684</xdr:colOff>
      <xdr:row>3</xdr:row>
      <xdr:rowOff>133349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F5F98D-9F10-46B2-9A9E-98577F4D4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15334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76201</xdr:colOff>
      <xdr:row>4</xdr:row>
      <xdr:rowOff>47626</xdr:rowOff>
    </xdr:from>
    <xdr:to>
      <xdr:col>12</xdr:col>
      <xdr:colOff>600075</xdr:colOff>
      <xdr:row>8</xdr:row>
      <xdr:rowOff>142876</xdr:rowOff>
    </xdr:to>
    <xdr:pic>
      <xdr:nvPicPr>
        <xdr:cNvPr id="20" name="Picture 22" descr="lOUIS">
          <a:extLst>
            <a:ext uri="{FF2B5EF4-FFF2-40B4-BE49-F238E27FC236}">
              <a16:creationId xmlns:a16="http://schemas.microsoft.com/office/drawing/2014/main" id="{F9DA097A-3A73-4FA0-AFEA-E6BE6C232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43851" y="17335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5</xdr:row>
      <xdr:rowOff>38100</xdr:rowOff>
    </xdr:from>
    <xdr:to>
      <xdr:col>4</xdr:col>
      <xdr:colOff>32436</xdr:colOff>
      <xdr:row>8</xdr:row>
      <xdr:rowOff>28575</xdr:rowOff>
    </xdr:to>
    <xdr:pic>
      <xdr:nvPicPr>
        <xdr:cNvPr id="21" name="Picture 71">
          <a:extLst>
            <a:ext uri="{FF2B5EF4-FFF2-40B4-BE49-F238E27FC236}">
              <a16:creationId xmlns:a16="http://schemas.microsoft.com/office/drawing/2014/main" id="{D09BF609-1D58-481A-A034-F64576B7F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28825" y="1885950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47624</xdr:colOff>
      <xdr:row>4</xdr:row>
      <xdr:rowOff>28575</xdr:rowOff>
    </xdr:from>
    <xdr:to>
      <xdr:col>14</xdr:col>
      <xdr:colOff>628649</xdr:colOff>
      <xdr:row>9</xdr:row>
      <xdr:rowOff>30956</xdr:rowOff>
    </xdr:to>
    <xdr:pic>
      <xdr:nvPicPr>
        <xdr:cNvPr id="22" name="Picture 53" descr="Mr">
          <a:extLst>
            <a:ext uri="{FF2B5EF4-FFF2-40B4-BE49-F238E27FC236}">
              <a16:creationId xmlns:a16="http://schemas.microsoft.com/office/drawing/2014/main" id="{A40E2112-CE2F-4DA5-A5A3-F473B51F1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10674" y="1714500"/>
          <a:ext cx="581025" cy="83105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4</xdr:row>
      <xdr:rowOff>114300</xdr:rowOff>
    </xdr:from>
    <xdr:to>
      <xdr:col>11</xdr:col>
      <xdr:colOff>609601</xdr:colOff>
      <xdr:row>8</xdr:row>
      <xdr:rowOff>114300</xdr:rowOff>
    </xdr:to>
    <xdr:pic>
      <xdr:nvPicPr>
        <xdr:cNvPr id="2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825820D0-F119-4FE5-BB9E-46AFE8539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48525" y="1800225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4</xdr:row>
      <xdr:rowOff>104775</xdr:rowOff>
    </xdr:from>
    <xdr:to>
      <xdr:col>2</xdr:col>
      <xdr:colOff>581564</xdr:colOff>
      <xdr:row>8</xdr:row>
      <xdr:rowOff>123825</xdr:rowOff>
    </xdr:to>
    <xdr:pic>
      <xdr:nvPicPr>
        <xdr:cNvPr id="24" name="Picture 539">
          <a:extLst>
            <a:ext uri="{FF2B5EF4-FFF2-40B4-BE49-F238E27FC236}">
              <a16:creationId xmlns:a16="http://schemas.microsoft.com/office/drawing/2014/main" id="{9A33AE66-91E0-4FB5-A04E-05BFE004F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85900" y="1790700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4</xdr:row>
      <xdr:rowOff>95250</xdr:rowOff>
    </xdr:from>
    <xdr:to>
      <xdr:col>8</xdr:col>
      <xdr:colOff>4232</xdr:colOff>
      <xdr:row>8</xdr:row>
      <xdr:rowOff>114300</xdr:rowOff>
    </xdr:to>
    <xdr:pic>
      <xdr:nvPicPr>
        <xdr:cNvPr id="25" name="Picture 47" descr="HERMIE">
          <a:extLst>
            <a:ext uri="{FF2B5EF4-FFF2-40B4-BE49-F238E27FC236}">
              <a16:creationId xmlns:a16="http://schemas.microsoft.com/office/drawing/2014/main" id="{ECD52139-AF22-4318-912E-3C85A90CE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67250" y="1781175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4</xdr:row>
      <xdr:rowOff>38100</xdr:rowOff>
    </xdr:from>
    <xdr:to>
      <xdr:col>6</xdr:col>
      <xdr:colOff>590550</xdr:colOff>
      <xdr:row>8</xdr:row>
      <xdr:rowOff>171810</xdr:rowOff>
    </xdr:to>
    <xdr:pic>
      <xdr:nvPicPr>
        <xdr:cNvPr id="26" name="Picture 68" descr="MORONEY">
          <a:extLst>
            <a:ext uri="{FF2B5EF4-FFF2-40B4-BE49-F238E27FC236}">
              <a16:creationId xmlns:a16="http://schemas.microsoft.com/office/drawing/2014/main" id="{2A27642A-3FC0-4AFD-8AB6-C851FD9B9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724025"/>
          <a:ext cx="514350" cy="7814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9524</xdr:colOff>
      <xdr:row>4</xdr:row>
      <xdr:rowOff>104774</xdr:rowOff>
    </xdr:from>
    <xdr:to>
      <xdr:col>9</xdr:col>
      <xdr:colOff>13715</xdr:colOff>
      <xdr:row>8</xdr:row>
      <xdr:rowOff>47624</xdr:rowOff>
    </xdr:to>
    <xdr:pic>
      <xdr:nvPicPr>
        <xdr:cNvPr id="27" name="Picture 25">
          <a:extLst>
            <a:ext uri="{FF2B5EF4-FFF2-40B4-BE49-F238E27FC236}">
              <a16:creationId xmlns:a16="http://schemas.microsoft.com/office/drawing/2014/main" id="{7B0A9FBC-EC12-46C0-9D86-EE0C3A5B0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86374" y="1790699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4</xdr:row>
      <xdr:rowOff>38100</xdr:rowOff>
    </xdr:from>
    <xdr:to>
      <xdr:col>16</xdr:col>
      <xdr:colOff>609600</xdr:colOff>
      <xdr:row>8</xdr:row>
      <xdr:rowOff>123825</xdr:rowOff>
    </xdr:to>
    <xdr:pic>
      <xdr:nvPicPr>
        <xdr:cNvPr id="28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52A44F59-8798-4C11-94A4-219FE1086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87025" y="1724025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18820</xdr:colOff>
      <xdr:row>4</xdr:row>
      <xdr:rowOff>28576</xdr:rowOff>
    </xdr:from>
    <xdr:to>
      <xdr:col>9</xdr:col>
      <xdr:colOff>644921</xdr:colOff>
      <xdr:row>8</xdr:row>
      <xdr:rowOff>161926</xdr:rowOff>
    </xdr:to>
    <xdr:pic>
      <xdr:nvPicPr>
        <xdr:cNvPr id="29" name="Picture 91">
          <a:extLst>
            <a:ext uri="{FF2B5EF4-FFF2-40B4-BE49-F238E27FC236}">
              <a16:creationId xmlns:a16="http://schemas.microsoft.com/office/drawing/2014/main" id="{5AE7E442-B850-43EE-9716-080C30DD2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43370" y="1714501"/>
          <a:ext cx="626101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38101</xdr:colOff>
      <xdr:row>4</xdr:row>
      <xdr:rowOff>95250</xdr:rowOff>
    </xdr:from>
    <xdr:to>
      <xdr:col>4</xdr:col>
      <xdr:colOff>615365</xdr:colOff>
      <xdr:row>8</xdr:row>
      <xdr:rowOff>142875</xdr:rowOff>
    </xdr:to>
    <xdr:pic>
      <xdr:nvPicPr>
        <xdr:cNvPr id="30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AE26DF3B-ED4C-42FF-B694-B1AB31882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24151" y="17811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5</xdr:row>
      <xdr:rowOff>46034</xdr:rowOff>
    </xdr:from>
    <xdr:to>
      <xdr:col>10</xdr:col>
      <xdr:colOff>619125</xdr:colOff>
      <xdr:row>8</xdr:row>
      <xdr:rowOff>104775</xdr:rowOff>
    </xdr:to>
    <xdr:pic>
      <xdr:nvPicPr>
        <xdr:cNvPr id="31" name="Picture 30" descr="JEANS NEW 1.jpg">
          <a:extLst>
            <a:ext uri="{FF2B5EF4-FFF2-40B4-BE49-F238E27FC236}">
              <a16:creationId xmlns:a16="http://schemas.microsoft.com/office/drawing/2014/main" id="{F2C3F1E3-E3C1-4F8F-99B4-D7E08F51A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610350" y="1893884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4</xdr:row>
      <xdr:rowOff>9525</xdr:rowOff>
    </xdr:from>
    <xdr:to>
      <xdr:col>5</xdr:col>
      <xdr:colOff>619125</xdr:colOff>
      <xdr:row>8</xdr:row>
      <xdr:rowOff>133350</xdr:rowOff>
    </xdr:to>
    <xdr:pic>
      <xdr:nvPicPr>
        <xdr:cNvPr id="32" name="Picture 89">
          <a:extLst>
            <a:ext uri="{FF2B5EF4-FFF2-40B4-BE49-F238E27FC236}">
              <a16:creationId xmlns:a16="http://schemas.microsoft.com/office/drawing/2014/main" id="{C47AF3EC-DBA8-4E06-8846-22C7F0B82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62325" y="1695450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28575</xdr:colOff>
      <xdr:row>4</xdr:row>
      <xdr:rowOff>152400</xdr:rowOff>
    </xdr:from>
    <xdr:ext cx="571500" cy="590550"/>
    <xdr:pic>
      <xdr:nvPicPr>
        <xdr:cNvPr id="33" name="Picture 50" descr="daemong">
          <a:extLst>
            <a:ext uri="{FF2B5EF4-FFF2-40B4-BE49-F238E27FC236}">
              <a16:creationId xmlns:a16="http://schemas.microsoft.com/office/drawing/2014/main" id="{E3CCC430-1D86-43F2-9AA6-B99452757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39325" y="1838325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17145</xdr:colOff>
      <xdr:row>4</xdr:row>
      <xdr:rowOff>19049</xdr:rowOff>
    </xdr:from>
    <xdr:to>
      <xdr:col>13</xdr:col>
      <xdr:colOff>565785</xdr:colOff>
      <xdr:row>8</xdr:row>
      <xdr:rowOff>150494</xdr:rowOff>
    </xdr:to>
    <xdr:pic>
      <xdr:nvPicPr>
        <xdr:cNvPr id="34" name="Picture 65">
          <a:extLst>
            <a:ext uri="{FF2B5EF4-FFF2-40B4-BE49-F238E27FC236}">
              <a16:creationId xmlns:a16="http://schemas.microsoft.com/office/drawing/2014/main" id="{FF8C5A35-9D59-494C-8369-12157E638C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8532495" y="1704974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76200</xdr:colOff>
      <xdr:row>4</xdr:row>
      <xdr:rowOff>76200</xdr:rowOff>
    </xdr:from>
    <xdr:to>
      <xdr:col>17</xdr:col>
      <xdr:colOff>571500</xdr:colOff>
      <xdr:row>8</xdr:row>
      <xdr:rowOff>123825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D640BD1-CA76-4584-83BB-57DE346FB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350" y="1762125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533400</xdr:colOff>
      <xdr:row>0</xdr:row>
      <xdr:rowOff>0</xdr:rowOff>
    </xdr:from>
    <xdr:to>
      <xdr:col>18</xdr:col>
      <xdr:colOff>5634</xdr:colOff>
      <xdr:row>3</xdr:row>
      <xdr:rowOff>133349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73020B5-8115-4603-BE67-2646F1E3B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150" y="0"/>
          <a:ext cx="1415334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D2D61AD3-FDB8-4850-A189-EFDED7F86BAB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4F5C764-AD2B-4ADC-B2AF-A50A685AFFA5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44350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2E646E33-BCB2-4D6F-BC25-91B92108C585}"/>
            </a:ext>
          </a:extLst>
        </xdr:cNvPr>
        <xdr:cNvCxnSpPr/>
      </xdr:nvCxnSpPr>
      <xdr:spPr bwMode="auto">
        <a:xfrm>
          <a:off x="13926608" y="6109758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95250</xdr:colOff>
      <xdr:row>3</xdr:row>
      <xdr:rowOff>57150</xdr:rowOff>
    </xdr:from>
    <xdr:to>
      <xdr:col>5</xdr:col>
      <xdr:colOff>688219</xdr:colOff>
      <xdr:row>7</xdr:row>
      <xdr:rowOff>133350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215BD4B3-1387-4FA4-8EE5-C4FC8A563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76650" y="16002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3</xdr:row>
      <xdr:rowOff>95250</xdr:rowOff>
    </xdr:from>
    <xdr:to>
      <xdr:col>17</xdr:col>
      <xdr:colOff>666750</xdr:colOff>
      <xdr:row>7</xdr:row>
      <xdr:rowOff>134216</xdr:rowOff>
    </xdr:to>
    <xdr:pic>
      <xdr:nvPicPr>
        <xdr:cNvPr id="6" name="Picture 63">
          <a:extLst>
            <a:ext uri="{FF2B5EF4-FFF2-40B4-BE49-F238E27FC236}">
              <a16:creationId xmlns:a16="http://schemas.microsoft.com/office/drawing/2014/main" id="{41C06FFE-7105-4157-BE52-549CCF6FD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201525" y="1638300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</xdr:row>
      <xdr:rowOff>57150</xdr:rowOff>
    </xdr:from>
    <xdr:to>
      <xdr:col>11</xdr:col>
      <xdr:colOff>689661</xdr:colOff>
      <xdr:row>7</xdr:row>
      <xdr:rowOff>19050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D8F6D005-4248-4378-A266-7C175FD18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67650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47624</xdr:colOff>
      <xdr:row>3</xdr:row>
      <xdr:rowOff>66675</xdr:rowOff>
    </xdr:from>
    <xdr:to>
      <xdr:col>13</xdr:col>
      <xdr:colOff>628649</xdr:colOff>
      <xdr:row>7</xdr:row>
      <xdr:rowOff>145256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1BB1FB98-93E9-408B-AD21-C4EDD6C31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44024" y="16097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</xdr:colOff>
      <xdr:row>3</xdr:row>
      <xdr:rowOff>142875</xdr:rowOff>
    </xdr:from>
    <xdr:to>
      <xdr:col>3</xdr:col>
      <xdr:colOff>696382</xdr:colOff>
      <xdr:row>7</xdr:row>
      <xdr:rowOff>104775</xdr:rowOff>
    </xdr:to>
    <xdr:pic>
      <xdr:nvPicPr>
        <xdr:cNvPr id="1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2C69FD27-229D-49FC-BB18-538CC8CF0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457949" y="168592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123825</xdr:colOff>
      <xdr:row>3</xdr:row>
      <xdr:rowOff>133350</xdr:rowOff>
    </xdr:from>
    <xdr:to>
      <xdr:col>15</xdr:col>
      <xdr:colOff>610139</xdr:colOff>
      <xdr:row>7</xdr:row>
      <xdr:rowOff>114300</xdr:rowOff>
    </xdr:to>
    <xdr:pic>
      <xdr:nvPicPr>
        <xdr:cNvPr id="11" name="Picture 539">
          <a:extLst>
            <a:ext uri="{FF2B5EF4-FFF2-40B4-BE49-F238E27FC236}">
              <a16:creationId xmlns:a16="http://schemas.microsoft.com/office/drawing/2014/main" id="{D871D12A-7EC1-4339-B1C0-48DC6DCEE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48975" y="167640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57149</xdr:colOff>
      <xdr:row>3</xdr:row>
      <xdr:rowOff>152400</xdr:rowOff>
    </xdr:from>
    <xdr:to>
      <xdr:col>2</xdr:col>
      <xdr:colOff>709082</xdr:colOff>
      <xdr:row>7</xdr:row>
      <xdr:rowOff>133350</xdr:rowOff>
    </xdr:to>
    <xdr:pic>
      <xdr:nvPicPr>
        <xdr:cNvPr id="12" name="Picture 47" descr="HERMIE">
          <a:extLst>
            <a:ext uri="{FF2B5EF4-FFF2-40B4-BE49-F238E27FC236}">
              <a16:creationId xmlns:a16="http://schemas.microsoft.com/office/drawing/2014/main" id="{468C6938-C34B-455D-BF65-EFE2C76FE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95424" y="16954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7936</xdr:rowOff>
    </xdr:from>
    <xdr:to>
      <xdr:col>6</xdr:col>
      <xdr:colOff>609600</xdr:colOff>
      <xdr:row>7</xdr:row>
      <xdr:rowOff>152760</xdr:rowOff>
    </xdr:to>
    <xdr:pic>
      <xdr:nvPicPr>
        <xdr:cNvPr id="13" name="Picture 68" descr="MORONEY">
          <a:extLst>
            <a:ext uri="{FF2B5EF4-FFF2-40B4-BE49-F238E27FC236}">
              <a16:creationId xmlns:a16="http://schemas.microsoft.com/office/drawing/2014/main" id="{E2CE2247-F4E9-4DCB-B9D0-F4D8AFF7F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9102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152399</xdr:rowOff>
    </xdr:from>
    <xdr:to>
      <xdr:col>9</xdr:col>
      <xdr:colOff>670940</xdr:colOff>
      <xdr:row>7</xdr:row>
      <xdr:rowOff>66674</xdr:rowOff>
    </xdr:to>
    <xdr:pic>
      <xdr:nvPicPr>
        <xdr:cNvPr id="14" name="Picture 25">
          <a:extLst>
            <a:ext uri="{FF2B5EF4-FFF2-40B4-BE49-F238E27FC236}">
              <a16:creationId xmlns:a16="http://schemas.microsoft.com/office/drawing/2014/main" id="{F687CC64-8364-49A1-9285-A2C43D63B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86074" y="16954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66675</xdr:colOff>
      <xdr:row>3</xdr:row>
      <xdr:rowOff>47625</xdr:rowOff>
    </xdr:from>
    <xdr:to>
      <xdr:col>16</xdr:col>
      <xdr:colOff>695609</xdr:colOff>
      <xdr:row>7</xdr:row>
      <xdr:rowOff>152400</xdr:rowOff>
    </xdr:to>
    <xdr:pic>
      <xdr:nvPicPr>
        <xdr:cNvPr id="1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BA15B01D-9660-4090-B792-03762E609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506200" y="15906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18820</xdr:colOff>
      <xdr:row>3</xdr:row>
      <xdr:rowOff>9525</xdr:rowOff>
    </xdr:from>
    <xdr:to>
      <xdr:col>14</xdr:col>
      <xdr:colOff>704850</xdr:colOff>
      <xdr:row>8</xdr:row>
      <xdr:rowOff>8086</xdr:rowOff>
    </xdr:to>
    <xdr:pic>
      <xdr:nvPicPr>
        <xdr:cNvPr id="16" name="Picture 91">
          <a:extLst>
            <a:ext uri="{FF2B5EF4-FFF2-40B4-BE49-F238E27FC236}">
              <a16:creationId xmlns:a16="http://schemas.microsoft.com/office/drawing/2014/main" id="{803708BA-647C-4751-9206-24C974EFD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029595" y="1552575"/>
          <a:ext cx="686030" cy="827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57150</xdr:rowOff>
    </xdr:from>
    <xdr:to>
      <xdr:col>8</xdr:col>
      <xdr:colOff>677008</xdr:colOff>
      <xdr:row>7</xdr:row>
      <xdr:rowOff>123825</xdr:rowOff>
    </xdr:to>
    <xdr:pic>
      <xdr:nvPicPr>
        <xdr:cNvPr id="1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668ADED-60E1-4E43-9EC5-63A94C5FE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53100" y="1600200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66675</xdr:colOff>
      <xdr:row>4</xdr:row>
      <xdr:rowOff>114720</xdr:rowOff>
    </xdr:from>
    <xdr:to>
      <xdr:col>12</xdr:col>
      <xdr:colOff>666750</xdr:colOff>
      <xdr:row>7</xdr:row>
      <xdr:rowOff>66675</xdr:rowOff>
    </xdr:to>
    <xdr:pic>
      <xdr:nvPicPr>
        <xdr:cNvPr id="18" name="Picture 61" descr="Image result for bumble bee">
          <a:extLst>
            <a:ext uri="{FF2B5EF4-FFF2-40B4-BE49-F238E27FC236}">
              <a16:creationId xmlns:a16="http://schemas.microsoft.com/office/drawing/2014/main" id="{3F0019B5-E2A1-484C-B329-2794EFB02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18196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4</xdr:row>
      <xdr:rowOff>74609</xdr:rowOff>
    </xdr:from>
    <xdr:to>
      <xdr:col>7</xdr:col>
      <xdr:colOff>682984</xdr:colOff>
      <xdr:row>7</xdr:row>
      <xdr:rowOff>104775</xdr:rowOff>
    </xdr:to>
    <xdr:pic>
      <xdr:nvPicPr>
        <xdr:cNvPr id="19" name="Picture 18" descr="JEANS NEW 1.jpg">
          <a:extLst>
            <a:ext uri="{FF2B5EF4-FFF2-40B4-BE49-F238E27FC236}">
              <a16:creationId xmlns:a16="http://schemas.microsoft.com/office/drawing/2014/main" id="{6364FFC9-54CB-471F-9F65-1EBB77BFC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29200" y="1779584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4</xdr:row>
      <xdr:rowOff>0</xdr:rowOff>
    </xdr:from>
    <xdr:to>
      <xdr:col>10</xdr:col>
      <xdr:colOff>680641</xdr:colOff>
      <xdr:row>7</xdr:row>
      <xdr:rowOff>104775</xdr:rowOff>
    </xdr:to>
    <xdr:pic>
      <xdr:nvPicPr>
        <xdr:cNvPr id="21" name="Picture 89">
          <a:extLst>
            <a:ext uri="{FF2B5EF4-FFF2-40B4-BE49-F238E27FC236}">
              <a16:creationId xmlns:a16="http://schemas.microsoft.com/office/drawing/2014/main" id="{642F74AA-5496-40B6-B309-DA8F4D25A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181850" y="170497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685799</xdr:colOff>
      <xdr:row>2</xdr:row>
      <xdr:rowOff>772681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5319E61-43AB-42FC-B3B6-393FEA178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24074" cy="1525156"/>
        </a:xfrm>
        <a:prstGeom prst="rect">
          <a:avLst/>
        </a:prstGeom>
      </xdr:spPr>
    </xdr:pic>
    <xdr:clientData/>
  </xdr:twoCellAnchor>
  <xdr:oneCellAnchor>
    <xdr:from>
      <xdr:col>4</xdr:col>
      <xdr:colOff>28575</xdr:colOff>
      <xdr:row>3</xdr:row>
      <xdr:rowOff>142875</xdr:rowOff>
    </xdr:from>
    <xdr:ext cx="660026" cy="590550"/>
    <xdr:pic>
      <xdr:nvPicPr>
        <xdr:cNvPr id="26" name="Picture 50" descr="daemong">
          <a:extLst>
            <a:ext uri="{FF2B5EF4-FFF2-40B4-BE49-F238E27FC236}">
              <a16:creationId xmlns:a16="http://schemas.microsoft.com/office/drawing/2014/main" id="{A320CD82-85C9-4D63-A0CB-8EA34DB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182475" y="16859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47626</xdr:colOff>
      <xdr:row>3</xdr:row>
      <xdr:rowOff>76200</xdr:rowOff>
    </xdr:from>
    <xdr:to>
      <xdr:col>5</xdr:col>
      <xdr:colOff>593782</xdr:colOff>
      <xdr:row>8</xdr:row>
      <xdr:rowOff>0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581C414C-1787-463B-816D-FF881310D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6" y="1609725"/>
          <a:ext cx="546156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619125</xdr:colOff>
      <xdr:row>3</xdr:row>
      <xdr:rowOff>95250</xdr:rowOff>
    </xdr:from>
    <xdr:to>
      <xdr:col>12</xdr:col>
      <xdr:colOff>13386</xdr:colOff>
      <xdr:row>7</xdr:row>
      <xdr:rowOff>133350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84860537-0514-4DDB-AB51-E47910893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91375" y="1628775"/>
          <a:ext cx="689661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47624</xdr:colOff>
      <xdr:row>3</xdr:row>
      <xdr:rowOff>66675</xdr:rowOff>
    </xdr:from>
    <xdr:to>
      <xdr:col>13</xdr:col>
      <xdr:colOff>628649</xdr:colOff>
      <xdr:row>7</xdr:row>
      <xdr:rowOff>145256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25C596BF-A79B-42FA-8CB2-5B36E3CAE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62974" y="1600200"/>
          <a:ext cx="581025" cy="640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</xdr:row>
      <xdr:rowOff>57150</xdr:rowOff>
    </xdr:from>
    <xdr:to>
      <xdr:col>4</xdr:col>
      <xdr:colOff>601195</xdr:colOff>
      <xdr:row>8</xdr:row>
      <xdr:rowOff>0</xdr:rowOff>
    </xdr:to>
    <xdr:pic>
      <xdr:nvPicPr>
        <xdr:cNvPr id="7" name="Picture 50" descr="daemong">
          <a:extLst>
            <a:ext uri="{FF2B5EF4-FFF2-40B4-BE49-F238E27FC236}">
              <a16:creationId xmlns:a16="http://schemas.microsoft.com/office/drawing/2014/main" id="{7293A0EF-660D-441F-B35D-C2973BD9F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33675" y="1590675"/>
          <a:ext cx="55357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28574</xdr:colOff>
      <xdr:row>3</xdr:row>
      <xdr:rowOff>66675</xdr:rowOff>
    </xdr:from>
    <xdr:to>
      <xdr:col>3</xdr:col>
      <xdr:colOff>610657</xdr:colOff>
      <xdr:row>7</xdr:row>
      <xdr:rowOff>152400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A6A8E08F-A2DC-4827-868C-608FD137F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66924" y="1600200"/>
          <a:ext cx="582083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33542</xdr:colOff>
      <xdr:row>3</xdr:row>
      <xdr:rowOff>71259</xdr:rowOff>
    </xdr:from>
    <xdr:to>
      <xdr:col>15</xdr:col>
      <xdr:colOff>609600</xdr:colOff>
      <xdr:row>7</xdr:row>
      <xdr:rowOff>152400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C612BA0-D3C3-47CE-B285-932907B9A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44292" y="1604784"/>
          <a:ext cx="576058" cy="6431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600075</xdr:colOff>
      <xdr:row>7</xdr:row>
      <xdr:rowOff>161924</xdr:rowOff>
    </xdr:to>
    <xdr:pic>
      <xdr:nvPicPr>
        <xdr:cNvPr id="10" name="Picture 89">
          <a:extLst>
            <a:ext uri="{FF2B5EF4-FFF2-40B4-BE49-F238E27FC236}">
              <a16:creationId xmlns:a16="http://schemas.microsoft.com/office/drawing/2014/main" id="{8A7D2CAC-F391-470F-B58D-E67280B90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10350" y="1571625"/>
          <a:ext cx="561975" cy="685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19049</xdr:colOff>
      <xdr:row>3</xdr:row>
      <xdr:rowOff>85725</xdr:rowOff>
    </xdr:from>
    <xdr:to>
      <xdr:col>2</xdr:col>
      <xdr:colOff>628650</xdr:colOff>
      <xdr:row>7</xdr:row>
      <xdr:rowOff>142875</xdr:rowOff>
    </xdr:to>
    <xdr:pic>
      <xdr:nvPicPr>
        <xdr:cNvPr id="11" name="Picture 47" descr="HERMIE">
          <a:extLst>
            <a:ext uri="{FF2B5EF4-FFF2-40B4-BE49-F238E27FC236}">
              <a16:creationId xmlns:a16="http://schemas.microsoft.com/office/drawing/2014/main" id="{E314FB01-1883-483B-8B08-B08492063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09699" y="1619250"/>
          <a:ext cx="60960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38101</xdr:rowOff>
    </xdr:from>
    <xdr:to>
      <xdr:col>6</xdr:col>
      <xdr:colOff>541367</xdr:colOff>
      <xdr:row>7</xdr:row>
      <xdr:rowOff>171450</xdr:rowOff>
    </xdr:to>
    <xdr:pic>
      <xdr:nvPicPr>
        <xdr:cNvPr id="12" name="Picture 68" descr="MORONEY">
          <a:extLst>
            <a:ext uri="{FF2B5EF4-FFF2-40B4-BE49-F238E27FC236}">
              <a16:creationId xmlns:a16="http://schemas.microsoft.com/office/drawing/2014/main" id="{C92F44C1-3883-4B5B-B79B-C037AF8A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76700" y="1571626"/>
          <a:ext cx="446117" cy="695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638174</xdr:colOff>
      <xdr:row>3</xdr:row>
      <xdr:rowOff>57150</xdr:rowOff>
    </xdr:from>
    <xdr:to>
      <xdr:col>9</xdr:col>
      <xdr:colOff>642365</xdr:colOff>
      <xdr:row>7</xdr:row>
      <xdr:rowOff>114300</xdr:rowOff>
    </xdr:to>
    <xdr:pic>
      <xdr:nvPicPr>
        <xdr:cNvPr id="13" name="Picture 25">
          <a:extLst>
            <a:ext uri="{FF2B5EF4-FFF2-40B4-BE49-F238E27FC236}">
              <a16:creationId xmlns:a16="http://schemas.microsoft.com/office/drawing/2014/main" id="{A8CBC1A5-ED17-46A1-8689-B21D22AA5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15024" y="1590675"/>
          <a:ext cx="65189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47625</xdr:rowOff>
    </xdr:from>
    <xdr:to>
      <xdr:col>16</xdr:col>
      <xdr:colOff>595383</xdr:colOff>
      <xdr:row>7</xdr:row>
      <xdr:rowOff>161925</xdr:rowOff>
    </xdr:to>
    <xdr:pic>
      <xdr:nvPicPr>
        <xdr:cNvPr id="1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559B721-2439-4576-B9E6-73E390119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496550" y="1581150"/>
          <a:ext cx="557283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18820</xdr:colOff>
      <xdr:row>3</xdr:row>
      <xdr:rowOff>9525</xdr:rowOff>
    </xdr:from>
    <xdr:to>
      <xdr:col>14</xdr:col>
      <xdr:colOff>633304</xdr:colOff>
      <xdr:row>7</xdr:row>
      <xdr:rowOff>171450</xdr:rowOff>
    </xdr:to>
    <xdr:pic>
      <xdr:nvPicPr>
        <xdr:cNvPr id="15" name="Picture 91">
          <a:extLst>
            <a:ext uri="{FF2B5EF4-FFF2-40B4-BE49-F238E27FC236}">
              <a16:creationId xmlns:a16="http://schemas.microsoft.com/office/drawing/2014/main" id="{E97D5DB3-8C13-4057-81B6-154A68C24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181870" y="1543050"/>
          <a:ext cx="614484" cy="72390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38101</xdr:rowOff>
    </xdr:from>
    <xdr:to>
      <xdr:col>8</xdr:col>
      <xdr:colOff>616488</xdr:colOff>
      <xdr:row>8</xdr:row>
      <xdr:rowOff>1</xdr:rowOff>
    </xdr:to>
    <xdr:pic>
      <xdr:nvPicPr>
        <xdr:cNvPr id="1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5E873F6-CAB6-471E-9DDE-2208A1BE1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05425" y="1571626"/>
          <a:ext cx="587913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66675</xdr:rowOff>
    </xdr:from>
    <xdr:to>
      <xdr:col>12</xdr:col>
      <xdr:colOff>638175</xdr:colOff>
      <xdr:row>7</xdr:row>
      <xdr:rowOff>95250</xdr:rowOff>
    </xdr:to>
    <xdr:pic>
      <xdr:nvPicPr>
        <xdr:cNvPr id="17" name="Picture 61" descr="Image result for bumble bee">
          <a:extLst>
            <a:ext uri="{FF2B5EF4-FFF2-40B4-BE49-F238E27FC236}">
              <a16:creationId xmlns:a16="http://schemas.microsoft.com/office/drawing/2014/main" id="{101214BF-F5F0-45C5-9CB5-860EBDBCA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600200"/>
          <a:ext cx="600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3</xdr:row>
      <xdr:rowOff>84135</xdr:rowOff>
    </xdr:from>
    <xdr:to>
      <xdr:col>7</xdr:col>
      <xdr:colOff>597184</xdr:colOff>
      <xdr:row>7</xdr:row>
      <xdr:rowOff>133350</xdr:rowOff>
    </xdr:to>
    <xdr:pic>
      <xdr:nvPicPr>
        <xdr:cNvPr id="18" name="Picture 17" descr="JEANS NEW 1.jpg">
          <a:extLst>
            <a:ext uri="{FF2B5EF4-FFF2-40B4-BE49-F238E27FC236}">
              <a16:creationId xmlns:a16="http://schemas.microsoft.com/office/drawing/2014/main" id="{55C3F234-2F90-491C-BBDE-E9A1EB8F7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648200" y="1617660"/>
          <a:ext cx="578134" cy="611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85724</xdr:colOff>
      <xdr:row>2</xdr:row>
      <xdr:rowOff>563131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58C68C1-A914-4480-AFB9-5B3963083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24074" cy="1525156"/>
        </a:xfrm>
        <a:prstGeom prst="rect">
          <a:avLst/>
        </a:prstGeom>
      </xdr:spPr>
    </xdr:pic>
    <xdr:clientData/>
  </xdr:twoCellAnchor>
  <xdr:oneCellAnchor>
    <xdr:from>
      <xdr:col>17</xdr:col>
      <xdr:colOff>47625</xdr:colOff>
      <xdr:row>3</xdr:row>
      <xdr:rowOff>114300</xdr:rowOff>
    </xdr:from>
    <xdr:ext cx="541051" cy="514350"/>
    <xdr:pic>
      <xdr:nvPicPr>
        <xdr:cNvPr id="22" name="Picture 63">
          <a:extLst>
            <a:ext uri="{FF2B5EF4-FFF2-40B4-BE49-F238E27FC236}">
              <a16:creationId xmlns:a16="http://schemas.microsoft.com/office/drawing/2014/main" id="{57F20F72-5995-404C-BB00-CE85D345C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53775" y="1647825"/>
          <a:ext cx="541051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C365EBE4-9E72-480D-85BB-911B2AC9EF23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3F711693-CD3E-4C8E-A559-1D289E9CE7B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0715625"/>
          <a:ext cx="240242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3B6698D-B52E-4A9C-B532-920D02CDED37}"/>
            </a:ext>
          </a:extLst>
        </xdr:cNvPr>
        <xdr:cNvCxnSpPr/>
      </xdr:nvCxnSpPr>
      <xdr:spPr bwMode="auto">
        <a:xfrm>
          <a:off x="13926608" y="6109758"/>
          <a:ext cx="0" cy="460586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7</xdr:col>
      <xdr:colOff>85725</xdr:colOff>
      <xdr:row>3</xdr:row>
      <xdr:rowOff>47625</xdr:rowOff>
    </xdr:from>
    <xdr:to>
      <xdr:col>7</xdr:col>
      <xdr:colOff>678694</xdr:colOff>
      <xdr:row>7</xdr:row>
      <xdr:rowOff>123825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F99C4155-B128-4195-810C-570164D4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159067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</xdr:row>
      <xdr:rowOff>85725</xdr:rowOff>
    </xdr:from>
    <xdr:to>
      <xdr:col>6</xdr:col>
      <xdr:colOff>666750</xdr:colOff>
      <xdr:row>7</xdr:row>
      <xdr:rowOff>124691</xdr:rowOff>
    </xdr:to>
    <xdr:pic>
      <xdr:nvPicPr>
        <xdr:cNvPr id="6" name="Picture 63">
          <a:extLst>
            <a:ext uri="{FF2B5EF4-FFF2-40B4-BE49-F238E27FC236}">
              <a16:creationId xmlns:a16="http://schemas.microsoft.com/office/drawing/2014/main" id="{363473CF-4B1C-4A14-9608-099B0216F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43400" y="1628775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</xdr:row>
      <xdr:rowOff>57150</xdr:rowOff>
    </xdr:from>
    <xdr:to>
      <xdr:col>11</xdr:col>
      <xdr:colOff>689661</xdr:colOff>
      <xdr:row>7</xdr:row>
      <xdr:rowOff>19050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F0BCAD4A-9482-4037-A495-991E92542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67650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85724</xdr:colOff>
      <xdr:row>3</xdr:row>
      <xdr:rowOff>47625</xdr:rowOff>
    </xdr:from>
    <xdr:to>
      <xdr:col>5</xdr:col>
      <xdr:colOff>666749</xdr:colOff>
      <xdr:row>7</xdr:row>
      <xdr:rowOff>126206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C7E987A6-2DC7-433A-9A65-683495672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67124" y="1590675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142875</xdr:rowOff>
    </xdr:from>
    <xdr:to>
      <xdr:col>17</xdr:col>
      <xdr:colOff>688601</xdr:colOff>
      <xdr:row>7</xdr:row>
      <xdr:rowOff>85725</xdr:rowOff>
    </xdr:to>
    <xdr:pic>
      <xdr:nvPicPr>
        <xdr:cNvPr id="10" name="Picture 50" descr="daemong">
          <a:extLst>
            <a:ext uri="{FF2B5EF4-FFF2-40B4-BE49-F238E27FC236}">
              <a16:creationId xmlns:a16="http://schemas.microsoft.com/office/drawing/2014/main" id="{C382FAFB-1D81-420D-B091-8D81C6593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82475" y="16859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142875</xdr:rowOff>
    </xdr:from>
    <xdr:to>
      <xdr:col>9</xdr:col>
      <xdr:colOff>696382</xdr:colOff>
      <xdr:row>7</xdr:row>
      <xdr:rowOff>104775</xdr:rowOff>
    </xdr:to>
    <xdr:pic>
      <xdr:nvPicPr>
        <xdr:cNvPr id="1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FC3260A8-9F01-4954-B60C-FC139CF49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457949" y="168592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152400</xdr:colOff>
      <xdr:row>3</xdr:row>
      <xdr:rowOff>114300</xdr:rowOff>
    </xdr:from>
    <xdr:to>
      <xdr:col>12</xdr:col>
      <xdr:colOff>638714</xdr:colOff>
      <xdr:row>7</xdr:row>
      <xdr:rowOff>95250</xdr:rowOff>
    </xdr:to>
    <xdr:pic>
      <xdr:nvPicPr>
        <xdr:cNvPr id="12" name="Picture 539">
          <a:extLst>
            <a:ext uri="{FF2B5EF4-FFF2-40B4-BE49-F238E27FC236}">
              <a16:creationId xmlns:a16="http://schemas.microsoft.com/office/drawing/2014/main" id="{0794986F-9BBD-4140-8715-9698D3DF2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734425" y="165735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76199</xdr:colOff>
      <xdr:row>3</xdr:row>
      <xdr:rowOff>104775</xdr:rowOff>
    </xdr:from>
    <xdr:to>
      <xdr:col>4</xdr:col>
      <xdr:colOff>13757</xdr:colOff>
      <xdr:row>7</xdr:row>
      <xdr:rowOff>85725</xdr:rowOff>
    </xdr:to>
    <xdr:pic>
      <xdr:nvPicPr>
        <xdr:cNvPr id="14" name="Picture 47" descr="HERMIE">
          <a:extLst>
            <a:ext uri="{FF2B5EF4-FFF2-40B4-BE49-F238E27FC236}">
              <a16:creationId xmlns:a16="http://schemas.microsoft.com/office/drawing/2014/main" id="{ED69D48E-7923-4EA6-8941-E245CD56F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28849" y="164782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114300</xdr:colOff>
      <xdr:row>3</xdr:row>
      <xdr:rowOff>7936</xdr:rowOff>
    </xdr:from>
    <xdr:to>
      <xdr:col>14</xdr:col>
      <xdr:colOff>628650</xdr:colOff>
      <xdr:row>7</xdr:row>
      <xdr:rowOff>152760</xdr:rowOff>
    </xdr:to>
    <xdr:pic>
      <xdr:nvPicPr>
        <xdr:cNvPr id="15" name="Picture 68" descr="MORONEY">
          <a:extLst>
            <a:ext uri="{FF2B5EF4-FFF2-40B4-BE49-F238E27FC236}">
              <a16:creationId xmlns:a16="http://schemas.microsoft.com/office/drawing/2014/main" id="{AA4973C0-8D30-465B-85E5-DE8BC9AAB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12507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19049</xdr:colOff>
      <xdr:row>3</xdr:row>
      <xdr:rowOff>152399</xdr:rowOff>
    </xdr:from>
    <xdr:to>
      <xdr:col>4</xdr:col>
      <xdr:colOff>670940</xdr:colOff>
      <xdr:row>7</xdr:row>
      <xdr:rowOff>66674</xdr:rowOff>
    </xdr:to>
    <xdr:pic>
      <xdr:nvPicPr>
        <xdr:cNvPr id="16" name="Picture 25">
          <a:extLst>
            <a:ext uri="{FF2B5EF4-FFF2-40B4-BE49-F238E27FC236}">
              <a16:creationId xmlns:a16="http://schemas.microsoft.com/office/drawing/2014/main" id="{3FC4FD3E-C926-4E20-9AC2-1E9A310AD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86074" y="16954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667034</xdr:colOff>
      <xdr:row>7</xdr:row>
      <xdr:rowOff>142875</xdr:rowOff>
    </xdr:to>
    <xdr:pic>
      <xdr:nvPicPr>
        <xdr:cNvPr id="1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6CB81ED3-9BED-4194-BFD0-3D76E0345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91375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9295</xdr:colOff>
      <xdr:row>3</xdr:row>
      <xdr:rowOff>19050</xdr:rowOff>
    </xdr:from>
    <xdr:to>
      <xdr:col>15</xdr:col>
      <xdr:colOff>695325</xdr:colOff>
      <xdr:row>7</xdr:row>
      <xdr:rowOff>179536</xdr:rowOff>
    </xdr:to>
    <xdr:pic>
      <xdr:nvPicPr>
        <xdr:cNvPr id="18" name="Picture 91">
          <a:extLst>
            <a:ext uri="{FF2B5EF4-FFF2-40B4-BE49-F238E27FC236}">
              <a16:creationId xmlns:a16="http://schemas.microsoft.com/office/drawing/2014/main" id="{839F1214-F32A-4695-B595-5CFB3E7B1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734445" y="1562100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66675</xdr:rowOff>
    </xdr:from>
    <xdr:to>
      <xdr:col>16</xdr:col>
      <xdr:colOff>686533</xdr:colOff>
      <xdr:row>7</xdr:row>
      <xdr:rowOff>133350</xdr:rowOff>
    </xdr:to>
    <xdr:pic>
      <xdr:nvPicPr>
        <xdr:cNvPr id="19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28FFA246-8B68-43FF-B037-0762EB071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477625" y="160972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4</xdr:row>
      <xdr:rowOff>38520</xdr:rowOff>
    </xdr:from>
    <xdr:to>
      <xdr:col>8</xdr:col>
      <xdr:colOff>676275</xdr:colOff>
      <xdr:row>6</xdr:row>
      <xdr:rowOff>152400</xdr:rowOff>
    </xdr:to>
    <xdr:pic>
      <xdr:nvPicPr>
        <xdr:cNvPr id="20" name="Picture 61" descr="Image result for bumble bee">
          <a:extLst>
            <a:ext uri="{FF2B5EF4-FFF2-40B4-BE49-F238E27FC236}">
              <a16:creationId xmlns:a16="http://schemas.microsoft.com/office/drawing/2014/main" id="{087639EC-6AE3-47D1-BB7F-64E7A4694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7434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4</xdr:row>
      <xdr:rowOff>46034</xdr:rowOff>
    </xdr:from>
    <xdr:to>
      <xdr:col>13</xdr:col>
      <xdr:colOff>702034</xdr:colOff>
      <xdr:row>7</xdr:row>
      <xdr:rowOff>76200</xdr:rowOff>
    </xdr:to>
    <xdr:pic>
      <xdr:nvPicPr>
        <xdr:cNvPr id="21" name="Picture 20" descr="JEANS NEW 1.jpg">
          <a:extLst>
            <a:ext uri="{FF2B5EF4-FFF2-40B4-BE49-F238E27FC236}">
              <a16:creationId xmlns:a16="http://schemas.microsoft.com/office/drawing/2014/main" id="{ABF3D2DC-4CDD-42F5-B3C8-A6931460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334500" y="17510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2</xdr:col>
      <xdr:colOff>123825</xdr:colOff>
      <xdr:row>5</xdr:row>
      <xdr:rowOff>143777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F5498B0-46B5-4761-915B-99EF2F69C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1562100" cy="200115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</xdr:row>
      <xdr:rowOff>0</xdr:rowOff>
    </xdr:from>
    <xdr:to>
      <xdr:col>2</xdr:col>
      <xdr:colOff>690166</xdr:colOff>
      <xdr:row>7</xdr:row>
      <xdr:rowOff>104775</xdr:rowOff>
    </xdr:to>
    <xdr:pic>
      <xdr:nvPicPr>
        <xdr:cNvPr id="13" name="Picture 89">
          <a:extLst>
            <a:ext uri="{FF2B5EF4-FFF2-40B4-BE49-F238E27FC236}">
              <a16:creationId xmlns:a16="http://schemas.microsoft.com/office/drawing/2014/main" id="{93773E49-E969-425F-98B6-C7BE7FBFE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76375" y="170497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57149</xdr:colOff>
      <xdr:row>4</xdr:row>
      <xdr:rowOff>159275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0C8BE4C-C1D2-4478-A69D-100B6E67E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47799" cy="185472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85726</xdr:colOff>
      <xdr:row>3</xdr:row>
      <xdr:rowOff>47625</xdr:rowOff>
    </xdr:from>
    <xdr:to>
      <xdr:col>7</xdr:col>
      <xdr:colOff>631882</xdr:colOff>
      <xdr:row>7</xdr:row>
      <xdr:rowOff>152400</xdr:rowOff>
    </xdr:to>
    <xdr:pic>
      <xdr:nvPicPr>
        <xdr:cNvPr id="38" name="Picture 22" descr="lOUIS">
          <a:extLst>
            <a:ext uri="{FF2B5EF4-FFF2-40B4-BE49-F238E27FC236}">
              <a16:creationId xmlns:a16="http://schemas.microsoft.com/office/drawing/2014/main" id="{F21C2FC1-AF01-4D0C-93F2-370FA7139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14876" y="1581150"/>
          <a:ext cx="546156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</xdr:row>
      <xdr:rowOff>85725</xdr:rowOff>
    </xdr:from>
    <xdr:to>
      <xdr:col>6</xdr:col>
      <xdr:colOff>588676</xdr:colOff>
      <xdr:row>7</xdr:row>
      <xdr:rowOff>123825</xdr:rowOff>
    </xdr:to>
    <xdr:pic>
      <xdr:nvPicPr>
        <xdr:cNvPr id="39" name="Picture 63">
          <a:extLst>
            <a:ext uri="{FF2B5EF4-FFF2-40B4-BE49-F238E27FC236}">
              <a16:creationId xmlns:a16="http://schemas.microsoft.com/office/drawing/2014/main" id="{1B0B6BBA-85D6-43EC-8A49-30F08787F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29075" y="1619250"/>
          <a:ext cx="541051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619125</xdr:colOff>
      <xdr:row>4</xdr:row>
      <xdr:rowOff>57150</xdr:rowOff>
    </xdr:from>
    <xdr:to>
      <xdr:col>12</xdr:col>
      <xdr:colOff>13386</xdr:colOff>
      <xdr:row>7</xdr:row>
      <xdr:rowOff>104775</xdr:rowOff>
    </xdr:to>
    <xdr:pic>
      <xdr:nvPicPr>
        <xdr:cNvPr id="40" name="Picture 71">
          <a:extLst>
            <a:ext uri="{FF2B5EF4-FFF2-40B4-BE49-F238E27FC236}">
              <a16:creationId xmlns:a16="http://schemas.microsoft.com/office/drawing/2014/main" id="{3BEE7962-57AB-4BFD-89FA-6273E121F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191375" y="175260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38099</xdr:colOff>
      <xdr:row>3</xdr:row>
      <xdr:rowOff>47625</xdr:rowOff>
    </xdr:from>
    <xdr:to>
      <xdr:col>5</xdr:col>
      <xdr:colOff>619124</xdr:colOff>
      <xdr:row>8</xdr:row>
      <xdr:rowOff>30956</xdr:rowOff>
    </xdr:to>
    <xdr:pic>
      <xdr:nvPicPr>
        <xdr:cNvPr id="41" name="Picture 53" descr="Mr">
          <a:extLst>
            <a:ext uri="{FF2B5EF4-FFF2-40B4-BE49-F238E27FC236}">
              <a16:creationId xmlns:a16="http://schemas.microsoft.com/office/drawing/2014/main" id="{C63F0CF6-F9DB-4D68-B41C-94F23F3D3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71849" y="1581150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57150</xdr:colOff>
      <xdr:row>3</xdr:row>
      <xdr:rowOff>123825</xdr:rowOff>
    </xdr:from>
    <xdr:to>
      <xdr:col>17</xdr:col>
      <xdr:colOff>610720</xdr:colOff>
      <xdr:row>7</xdr:row>
      <xdr:rowOff>57150</xdr:rowOff>
    </xdr:to>
    <xdr:pic>
      <xdr:nvPicPr>
        <xdr:cNvPr id="42" name="Picture 50" descr="daemong">
          <a:extLst>
            <a:ext uri="{FF2B5EF4-FFF2-40B4-BE49-F238E27FC236}">
              <a16:creationId xmlns:a16="http://schemas.microsoft.com/office/drawing/2014/main" id="{FB53A293-A6CB-48BF-946C-4BE165E8D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163300" y="1657350"/>
          <a:ext cx="55357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142875</xdr:rowOff>
    </xdr:from>
    <xdr:to>
      <xdr:col>9</xdr:col>
      <xdr:colOff>601132</xdr:colOff>
      <xdr:row>7</xdr:row>
      <xdr:rowOff>104775</xdr:rowOff>
    </xdr:to>
    <xdr:pic>
      <xdr:nvPicPr>
        <xdr:cNvPr id="4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6064210E-F16E-464D-A8CC-612F2A417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943599" y="1676400"/>
          <a:ext cx="582083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152400</xdr:colOff>
      <xdr:row>3</xdr:row>
      <xdr:rowOff>114300</xdr:rowOff>
    </xdr:from>
    <xdr:to>
      <xdr:col>12</xdr:col>
      <xdr:colOff>638714</xdr:colOff>
      <xdr:row>8</xdr:row>
      <xdr:rowOff>0</xdr:rowOff>
    </xdr:to>
    <xdr:pic>
      <xdr:nvPicPr>
        <xdr:cNvPr id="44" name="Picture 539">
          <a:extLst>
            <a:ext uri="{FF2B5EF4-FFF2-40B4-BE49-F238E27FC236}">
              <a16:creationId xmlns:a16="http://schemas.microsoft.com/office/drawing/2014/main" id="{A8D8ADAB-D2F9-4770-BE4C-5CC7ACC10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734425" y="165735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</xdr:row>
      <xdr:rowOff>0</xdr:rowOff>
    </xdr:from>
    <xdr:to>
      <xdr:col>2</xdr:col>
      <xdr:colOff>600075</xdr:colOff>
      <xdr:row>7</xdr:row>
      <xdr:rowOff>108908</xdr:rowOff>
    </xdr:to>
    <xdr:pic>
      <xdr:nvPicPr>
        <xdr:cNvPr id="45" name="Picture 89">
          <a:extLst>
            <a:ext uri="{FF2B5EF4-FFF2-40B4-BE49-F238E27FC236}">
              <a16:creationId xmlns:a16="http://schemas.microsoft.com/office/drawing/2014/main" id="{DAB808F8-998D-42EF-AEBC-FC5C854CD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28750" y="1695450"/>
          <a:ext cx="561975" cy="508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</xdr:colOff>
      <xdr:row>3</xdr:row>
      <xdr:rowOff>104775</xdr:rowOff>
    </xdr:from>
    <xdr:to>
      <xdr:col>3</xdr:col>
      <xdr:colOff>628650</xdr:colOff>
      <xdr:row>7</xdr:row>
      <xdr:rowOff>130630</xdr:rowOff>
    </xdr:to>
    <xdr:pic>
      <xdr:nvPicPr>
        <xdr:cNvPr id="46" name="Picture 47" descr="HERMIE">
          <a:extLst>
            <a:ext uri="{FF2B5EF4-FFF2-40B4-BE49-F238E27FC236}">
              <a16:creationId xmlns:a16="http://schemas.microsoft.com/office/drawing/2014/main" id="{A19B441F-B800-4161-AACE-561D69F2C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57399" y="1638300"/>
          <a:ext cx="609601" cy="587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76200</xdr:colOff>
      <xdr:row>3</xdr:row>
      <xdr:rowOff>7936</xdr:rowOff>
    </xdr:from>
    <xdr:to>
      <xdr:col>14</xdr:col>
      <xdr:colOff>522317</xdr:colOff>
      <xdr:row>7</xdr:row>
      <xdr:rowOff>133350</xdr:rowOff>
    </xdr:to>
    <xdr:pic>
      <xdr:nvPicPr>
        <xdr:cNvPr id="47" name="Picture 68" descr="MORONEY">
          <a:extLst>
            <a:ext uri="{FF2B5EF4-FFF2-40B4-BE49-F238E27FC236}">
              <a16:creationId xmlns:a16="http://schemas.microsoft.com/office/drawing/2014/main" id="{E7A1B1D4-0B52-49D2-8B05-F7ED88977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239250" y="1541461"/>
          <a:ext cx="446117" cy="6873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638174</xdr:colOff>
      <xdr:row>3</xdr:row>
      <xdr:rowOff>152399</xdr:rowOff>
    </xdr:from>
    <xdr:to>
      <xdr:col>4</xdr:col>
      <xdr:colOff>642365</xdr:colOff>
      <xdr:row>7</xdr:row>
      <xdr:rowOff>152399</xdr:rowOff>
    </xdr:to>
    <xdr:pic>
      <xdr:nvPicPr>
        <xdr:cNvPr id="48" name="Picture 25">
          <a:extLst>
            <a:ext uri="{FF2B5EF4-FFF2-40B4-BE49-F238E27FC236}">
              <a16:creationId xmlns:a16="http://schemas.microsoft.com/office/drawing/2014/main" id="{BFC2D736-633A-433B-82BE-1C44086D4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676524" y="168592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38101</xdr:rowOff>
    </xdr:from>
    <xdr:to>
      <xdr:col>10</xdr:col>
      <xdr:colOff>595383</xdr:colOff>
      <xdr:row>7</xdr:row>
      <xdr:rowOff>142876</xdr:rowOff>
    </xdr:to>
    <xdr:pic>
      <xdr:nvPicPr>
        <xdr:cNvPr id="4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85BC0D99-7972-46CD-A0E1-B648F789C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610350" y="1571626"/>
          <a:ext cx="557283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9295</xdr:colOff>
      <xdr:row>3</xdr:row>
      <xdr:rowOff>19050</xdr:rowOff>
    </xdr:from>
    <xdr:to>
      <xdr:col>15</xdr:col>
      <xdr:colOff>623779</xdr:colOff>
      <xdr:row>8</xdr:row>
      <xdr:rowOff>0</xdr:rowOff>
    </xdr:to>
    <xdr:pic>
      <xdr:nvPicPr>
        <xdr:cNvPr id="50" name="Picture 91">
          <a:extLst>
            <a:ext uri="{FF2B5EF4-FFF2-40B4-BE49-F238E27FC236}">
              <a16:creationId xmlns:a16="http://schemas.microsoft.com/office/drawing/2014/main" id="{CF5E7D21-2AF0-47D3-9F62-2FA655CB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820045" y="1552575"/>
          <a:ext cx="614484" cy="72390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66676</xdr:rowOff>
    </xdr:from>
    <xdr:to>
      <xdr:col>16</xdr:col>
      <xdr:colOff>626013</xdr:colOff>
      <xdr:row>7</xdr:row>
      <xdr:rowOff>152401</xdr:rowOff>
    </xdr:to>
    <xdr:pic>
      <xdr:nvPicPr>
        <xdr:cNvPr id="5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7AA2809D-0D74-4290-BEF4-3D31B2096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496550" y="1600201"/>
          <a:ext cx="587913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38520</xdr:rowOff>
    </xdr:from>
    <xdr:to>
      <xdr:col>8</xdr:col>
      <xdr:colOff>609600</xdr:colOff>
      <xdr:row>7</xdr:row>
      <xdr:rowOff>76200</xdr:rowOff>
    </xdr:to>
    <xdr:pic>
      <xdr:nvPicPr>
        <xdr:cNvPr id="52" name="Picture 61" descr="Image result for bumble bee">
          <a:extLst>
            <a:ext uri="{FF2B5EF4-FFF2-40B4-BE49-F238E27FC236}">
              <a16:creationId xmlns:a16="http://schemas.microsoft.com/office/drawing/2014/main" id="{3941516D-7D18-4522-81EA-0272D86E4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1733970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4</xdr:row>
      <xdr:rowOff>46035</xdr:rowOff>
    </xdr:from>
    <xdr:to>
      <xdr:col>13</xdr:col>
      <xdr:colOff>616234</xdr:colOff>
      <xdr:row>7</xdr:row>
      <xdr:rowOff>95251</xdr:rowOff>
    </xdr:to>
    <xdr:pic>
      <xdr:nvPicPr>
        <xdr:cNvPr id="53" name="Picture 52" descr="JEANS NEW 1.jpg">
          <a:extLst>
            <a:ext uri="{FF2B5EF4-FFF2-40B4-BE49-F238E27FC236}">
              <a16:creationId xmlns:a16="http://schemas.microsoft.com/office/drawing/2014/main" id="{E33A2CEF-842D-4340-B98E-DB258DDBA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553450" y="1741485"/>
          <a:ext cx="578134" cy="44926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15" name="Straight Arrow Connector 2">
          <a:extLst>
            <a:ext uri="{FF2B5EF4-FFF2-40B4-BE49-F238E27FC236}">
              <a16:creationId xmlns:a16="http://schemas.microsoft.com/office/drawing/2014/main" id="{4C6BFF14-1C90-4DD3-B88D-A72D3240D574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21167</xdr:colOff>
      <xdr:row>69</xdr:row>
      <xdr:rowOff>84666</xdr:rowOff>
    </xdr:to>
    <xdr:cxnSp macro="">
      <xdr:nvCxnSpPr>
        <xdr:cNvPr id="20" name="Straight Arrow Connector 2">
          <a:extLst>
            <a:ext uri="{FF2B5EF4-FFF2-40B4-BE49-F238E27FC236}">
              <a16:creationId xmlns:a16="http://schemas.microsoft.com/office/drawing/2014/main" id="{7C0449B2-934E-419B-9B3C-4084EB97DA8A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227772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69</xdr:row>
      <xdr:rowOff>74083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95479AD6-F855-4081-8E42-D552ED8794B1}"/>
            </a:ext>
          </a:extLst>
        </xdr:cNvPr>
        <xdr:cNvCxnSpPr/>
      </xdr:nvCxnSpPr>
      <xdr:spPr bwMode="auto">
        <a:xfrm>
          <a:off x="13926608" y="6109758"/>
          <a:ext cx="0" cy="61658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16</xdr:col>
      <xdr:colOff>76200</xdr:colOff>
      <xdr:row>3</xdr:row>
      <xdr:rowOff>104775</xdr:rowOff>
    </xdr:from>
    <xdr:to>
      <xdr:col>16</xdr:col>
      <xdr:colOff>669169</xdr:colOff>
      <xdr:row>7</xdr:row>
      <xdr:rowOff>161925</xdr:rowOff>
    </xdr:to>
    <xdr:pic>
      <xdr:nvPicPr>
        <xdr:cNvPr id="45" name="Picture 22" descr="lOUIS">
          <a:extLst>
            <a:ext uri="{FF2B5EF4-FFF2-40B4-BE49-F238E27FC236}">
              <a16:creationId xmlns:a16="http://schemas.microsoft.com/office/drawing/2014/main" id="{B7AF8E50-E111-46DF-B015-E28D7D80B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15725" y="1647825"/>
          <a:ext cx="592969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</xdr:row>
      <xdr:rowOff>66675</xdr:rowOff>
    </xdr:from>
    <xdr:to>
      <xdr:col>8</xdr:col>
      <xdr:colOff>657225</xdr:colOff>
      <xdr:row>7</xdr:row>
      <xdr:rowOff>105641</xdr:rowOff>
    </xdr:to>
    <xdr:pic>
      <xdr:nvPicPr>
        <xdr:cNvPr id="46" name="Picture 63">
          <a:extLst>
            <a:ext uri="{FF2B5EF4-FFF2-40B4-BE49-F238E27FC236}">
              <a16:creationId xmlns:a16="http://schemas.microsoft.com/office/drawing/2014/main" id="{6264BC33-ADE8-4300-AE3E-58ABD78FA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62625" y="1609725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4</xdr:row>
      <xdr:rowOff>66675</xdr:rowOff>
    </xdr:from>
    <xdr:to>
      <xdr:col>14</xdr:col>
      <xdr:colOff>708711</xdr:colOff>
      <xdr:row>7</xdr:row>
      <xdr:rowOff>28575</xdr:rowOff>
    </xdr:to>
    <xdr:pic>
      <xdr:nvPicPr>
        <xdr:cNvPr id="47" name="Picture 71">
          <a:extLst>
            <a:ext uri="{FF2B5EF4-FFF2-40B4-BE49-F238E27FC236}">
              <a16:creationId xmlns:a16="http://schemas.microsoft.com/office/drawing/2014/main" id="{73894519-9C10-4BBF-87D2-B2415C932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29825" y="177165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76199</xdr:colOff>
      <xdr:row>3</xdr:row>
      <xdr:rowOff>66675</xdr:rowOff>
    </xdr:from>
    <xdr:to>
      <xdr:col>13</xdr:col>
      <xdr:colOff>657224</xdr:colOff>
      <xdr:row>7</xdr:row>
      <xdr:rowOff>145256</xdr:rowOff>
    </xdr:to>
    <xdr:pic>
      <xdr:nvPicPr>
        <xdr:cNvPr id="48" name="Picture 53" descr="Mr">
          <a:extLst>
            <a:ext uri="{FF2B5EF4-FFF2-40B4-BE49-F238E27FC236}">
              <a16:creationId xmlns:a16="http://schemas.microsoft.com/office/drawing/2014/main" id="{6322251A-7C82-4CC0-B19E-96BAE3249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72599" y="1609725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6</xdr:row>
      <xdr:rowOff>76200</xdr:rowOff>
    </xdr:to>
    <xdr:pic>
      <xdr:nvPicPr>
        <xdr:cNvPr id="49" name="Picture 25">
          <a:extLst>
            <a:ext uri="{FF2B5EF4-FFF2-40B4-BE49-F238E27FC236}">
              <a16:creationId xmlns:a16="http://schemas.microsoft.com/office/drawing/2014/main" id="{65A3F4EF-4799-416A-84A3-C8C259483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67900" y="1666875"/>
          <a:ext cx="552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9525</xdr:rowOff>
    </xdr:from>
    <xdr:to>
      <xdr:col>12</xdr:col>
      <xdr:colOff>688601</xdr:colOff>
      <xdr:row>7</xdr:row>
      <xdr:rowOff>114300</xdr:rowOff>
    </xdr:to>
    <xdr:pic>
      <xdr:nvPicPr>
        <xdr:cNvPr id="50" name="Picture 50" descr="daemong">
          <a:extLst>
            <a:ext uri="{FF2B5EF4-FFF2-40B4-BE49-F238E27FC236}">
              <a16:creationId xmlns:a16="http://schemas.microsoft.com/office/drawing/2014/main" id="{54095DE0-289E-497C-A4FA-A4F74A84E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610600" y="171450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28574</xdr:colOff>
      <xdr:row>3</xdr:row>
      <xdr:rowOff>114300</xdr:rowOff>
    </xdr:from>
    <xdr:to>
      <xdr:col>10</xdr:col>
      <xdr:colOff>705907</xdr:colOff>
      <xdr:row>7</xdr:row>
      <xdr:rowOff>76200</xdr:rowOff>
    </xdr:to>
    <xdr:pic>
      <xdr:nvPicPr>
        <xdr:cNvPr id="5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C4AE9DA-EF3E-4486-8162-24FD0722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181849" y="16573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3</xdr:row>
      <xdr:rowOff>142875</xdr:rowOff>
    </xdr:from>
    <xdr:to>
      <xdr:col>11</xdr:col>
      <xdr:colOff>638714</xdr:colOff>
      <xdr:row>7</xdr:row>
      <xdr:rowOff>123825</xdr:rowOff>
    </xdr:to>
    <xdr:pic>
      <xdr:nvPicPr>
        <xdr:cNvPr id="52" name="Picture 539">
          <a:extLst>
            <a:ext uri="{FF2B5EF4-FFF2-40B4-BE49-F238E27FC236}">
              <a16:creationId xmlns:a16="http://schemas.microsoft.com/office/drawing/2014/main" id="{DFB68EEC-CBF7-4C2D-9728-8DFAE92A8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020050" y="16859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133350</xdr:rowOff>
    </xdr:from>
    <xdr:to>
      <xdr:col>3</xdr:col>
      <xdr:colOff>671116</xdr:colOff>
      <xdr:row>7</xdr:row>
      <xdr:rowOff>76200</xdr:rowOff>
    </xdr:to>
    <xdr:pic>
      <xdr:nvPicPr>
        <xdr:cNvPr id="53" name="Picture 89">
          <a:extLst>
            <a:ext uri="{FF2B5EF4-FFF2-40B4-BE49-F238E27FC236}">
              <a16:creationId xmlns:a16="http://schemas.microsoft.com/office/drawing/2014/main" id="{9651C2B1-C68D-4941-86AF-A05F81E73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71700" y="167640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57149</xdr:colOff>
      <xdr:row>3</xdr:row>
      <xdr:rowOff>114300</xdr:rowOff>
    </xdr:from>
    <xdr:to>
      <xdr:col>4</xdr:col>
      <xdr:colOff>709082</xdr:colOff>
      <xdr:row>7</xdr:row>
      <xdr:rowOff>95250</xdr:rowOff>
    </xdr:to>
    <xdr:pic>
      <xdr:nvPicPr>
        <xdr:cNvPr id="54" name="Picture 47" descr="HERMIE">
          <a:extLst>
            <a:ext uri="{FF2B5EF4-FFF2-40B4-BE49-F238E27FC236}">
              <a16:creationId xmlns:a16="http://schemas.microsoft.com/office/drawing/2014/main" id="{5A426BFD-BC99-462E-B522-CE90AA337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24174" y="16573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46036</xdr:rowOff>
    </xdr:from>
    <xdr:to>
      <xdr:col>6</xdr:col>
      <xdr:colOff>628650</xdr:colOff>
      <xdr:row>7</xdr:row>
      <xdr:rowOff>171810</xdr:rowOff>
    </xdr:to>
    <xdr:pic>
      <xdr:nvPicPr>
        <xdr:cNvPr id="55" name="Picture 68" descr="MORONEY">
          <a:extLst>
            <a:ext uri="{FF2B5EF4-FFF2-40B4-BE49-F238E27FC236}">
              <a16:creationId xmlns:a16="http://schemas.microsoft.com/office/drawing/2014/main" id="{342B6D21-E8AF-4944-9BB2-625A9358F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10075" y="1589086"/>
          <a:ext cx="514350" cy="773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28574</xdr:colOff>
      <xdr:row>3</xdr:row>
      <xdr:rowOff>161924</xdr:rowOff>
    </xdr:from>
    <xdr:to>
      <xdr:col>15</xdr:col>
      <xdr:colOff>680465</xdr:colOff>
      <xdr:row>7</xdr:row>
      <xdr:rowOff>76199</xdr:rowOff>
    </xdr:to>
    <xdr:pic>
      <xdr:nvPicPr>
        <xdr:cNvPr id="56" name="Picture 25">
          <a:extLst>
            <a:ext uri="{FF2B5EF4-FFF2-40B4-BE49-F238E27FC236}">
              <a16:creationId xmlns:a16="http://schemas.microsoft.com/office/drawing/2014/main" id="{DBC4BE3B-6EDA-4C97-94E8-0097FA80B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753724" y="170497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47625</xdr:rowOff>
    </xdr:from>
    <xdr:to>
      <xdr:col>17</xdr:col>
      <xdr:colOff>647984</xdr:colOff>
      <xdr:row>7</xdr:row>
      <xdr:rowOff>152400</xdr:rowOff>
    </xdr:to>
    <xdr:pic>
      <xdr:nvPicPr>
        <xdr:cNvPr id="5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31C7CBA2-BAA3-48D8-88A8-073693730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172950" y="15906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56920</xdr:colOff>
      <xdr:row>3</xdr:row>
      <xdr:rowOff>57150</xdr:rowOff>
    </xdr:from>
    <xdr:to>
      <xdr:col>2</xdr:col>
      <xdr:colOff>687574</xdr:colOff>
      <xdr:row>7</xdr:row>
      <xdr:rowOff>152400</xdr:rowOff>
    </xdr:to>
    <xdr:pic>
      <xdr:nvPicPr>
        <xdr:cNvPr id="58" name="Picture 91">
          <a:extLst>
            <a:ext uri="{FF2B5EF4-FFF2-40B4-BE49-F238E27FC236}">
              <a16:creationId xmlns:a16="http://schemas.microsoft.com/office/drawing/2014/main" id="{737BE014-3071-4ACC-8BF2-798A1F752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95195" y="1600200"/>
          <a:ext cx="63065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66675</xdr:rowOff>
    </xdr:from>
    <xdr:to>
      <xdr:col>5</xdr:col>
      <xdr:colOff>686533</xdr:colOff>
      <xdr:row>7</xdr:row>
      <xdr:rowOff>133350</xdr:rowOff>
    </xdr:to>
    <xdr:pic>
      <xdr:nvPicPr>
        <xdr:cNvPr id="59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E0A9DEF5-2B4B-446D-8175-93161C971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19500" y="160972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4</xdr:row>
      <xdr:rowOff>76620</xdr:rowOff>
    </xdr:from>
    <xdr:to>
      <xdr:col>7</xdr:col>
      <xdr:colOff>657225</xdr:colOff>
      <xdr:row>7</xdr:row>
      <xdr:rowOff>28575</xdr:rowOff>
    </xdr:to>
    <xdr:pic>
      <xdr:nvPicPr>
        <xdr:cNvPr id="60" name="Picture 61" descr="Image result for bumble bee">
          <a:extLst>
            <a:ext uri="{FF2B5EF4-FFF2-40B4-BE49-F238E27FC236}">
              <a16:creationId xmlns:a16="http://schemas.microsoft.com/office/drawing/2014/main" id="{BA48F49F-F339-4481-A02C-F60EE8EE2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7815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4</xdr:row>
      <xdr:rowOff>7934</xdr:rowOff>
    </xdr:from>
    <xdr:to>
      <xdr:col>9</xdr:col>
      <xdr:colOff>673459</xdr:colOff>
      <xdr:row>7</xdr:row>
      <xdr:rowOff>38100</xdr:rowOff>
    </xdr:to>
    <xdr:pic>
      <xdr:nvPicPr>
        <xdr:cNvPr id="61" name="Picture 60" descr="JEANS NEW 1.jpg">
          <a:extLst>
            <a:ext uri="{FF2B5EF4-FFF2-40B4-BE49-F238E27FC236}">
              <a16:creationId xmlns:a16="http://schemas.microsoft.com/office/drawing/2014/main" id="{8173D0A1-D913-4E60-85BB-A6F0589B6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448425" y="17129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51774</xdr:colOff>
      <xdr:row>2</xdr:row>
      <xdr:rowOff>762000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8C5461F8-73F9-467F-952E-B89809BAC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490048" cy="15144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104775</xdr:colOff>
      <xdr:row>3</xdr:row>
      <xdr:rowOff>47625</xdr:rowOff>
    </xdr:from>
    <xdr:to>
      <xdr:col>16</xdr:col>
      <xdr:colOff>609600</xdr:colOff>
      <xdr:row>7</xdr:row>
      <xdr:rowOff>85725</xdr:rowOff>
    </xdr:to>
    <xdr:pic>
      <xdr:nvPicPr>
        <xdr:cNvPr id="2" name="Picture 22" descr="lOUIS">
          <a:extLst>
            <a:ext uri="{FF2B5EF4-FFF2-40B4-BE49-F238E27FC236}">
              <a16:creationId xmlns:a16="http://schemas.microsoft.com/office/drawing/2014/main" id="{59DD1EFB-9DB6-4B51-8BBC-37A359646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20125" y="1581150"/>
          <a:ext cx="5048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3</xdr:row>
      <xdr:rowOff>85725</xdr:rowOff>
    </xdr:from>
    <xdr:to>
      <xdr:col>8</xdr:col>
      <xdr:colOff>590550</xdr:colOff>
      <xdr:row>7</xdr:row>
      <xdr:rowOff>104775</xdr:rowOff>
    </xdr:to>
    <xdr:pic>
      <xdr:nvPicPr>
        <xdr:cNvPr id="3" name="Picture 63">
          <a:extLst>
            <a:ext uri="{FF2B5EF4-FFF2-40B4-BE49-F238E27FC236}">
              <a16:creationId xmlns:a16="http://schemas.microsoft.com/office/drawing/2014/main" id="{3FE42DB0-DEBD-4C0F-A9FB-65B82C490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1619250"/>
          <a:ext cx="5238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66675</xdr:colOff>
      <xdr:row>4</xdr:row>
      <xdr:rowOff>47625</xdr:rowOff>
    </xdr:from>
    <xdr:to>
      <xdr:col>14</xdr:col>
      <xdr:colOff>609600</xdr:colOff>
      <xdr:row>7</xdr:row>
      <xdr:rowOff>0</xdr:rowOff>
    </xdr:to>
    <xdr:pic>
      <xdr:nvPicPr>
        <xdr:cNvPr id="4" name="Picture 71">
          <a:extLst>
            <a:ext uri="{FF2B5EF4-FFF2-40B4-BE49-F238E27FC236}">
              <a16:creationId xmlns:a16="http://schemas.microsoft.com/office/drawing/2014/main" id="{61ADD5CA-6A62-4D64-8927-FED35F565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7325" y="17430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76200</xdr:colOff>
      <xdr:row>3</xdr:row>
      <xdr:rowOff>66675</xdr:rowOff>
    </xdr:from>
    <xdr:to>
      <xdr:col>13</xdr:col>
      <xdr:colOff>571500</xdr:colOff>
      <xdr:row>7</xdr:row>
      <xdr:rowOff>123825</xdr:rowOff>
    </xdr:to>
    <xdr:pic>
      <xdr:nvPicPr>
        <xdr:cNvPr id="5" name="Picture 53" descr="Mr">
          <a:extLst>
            <a:ext uri="{FF2B5EF4-FFF2-40B4-BE49-F238E27FC236}">
              <a16:creationId xmlns:a16="http://schemas.microsoft.com/office/drawing/2014/main" id="{8A386318-9E86-4DC3-AA4E-E376BC383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91550" y="1600200"/>
          <a:ext cx="4953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7</xdr:row>
      <xdr:rowOff>0</xdr:rowOff>
    </xdr:to>
    <xdr:pic>
      <xdr:nvPicPr>
        <xdr:cNvPr id="6" name="Picture 25">
          <a:extLst>
            <a:ext uri="{FF2B5EF4-FFF2-40B4-BE49-F238E27FC236}">
              <a16:creationId xmlns:a16="http://schemas.microsoft.com/office/drawing/2014/main" id="{2D495035-5D5D-49CD-894E-13597F13A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24800" y="16668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142875</xdr:rowOff>
    </xdr:from>
    <xdr:to>
      <xdr:col>12</xdr:col>
      <xdr:colOff>600075</xdr:colOff>
      <xdr:row>7</xdr:row>
      <xdr:rowOff>66675</xdr:rowOff>
    </xdr:to>
    <xdr:pic>
      <xdr:nvPicPr>
        <xdr:cNvPr id="7" name="Picture 50" descr="daemong">
          <a:extLst>
            <a:ext uri="{FF2B5EF4-FFF2-40B4-BE49-F238E27FC236}">
              <a16:creationId xmlns:a16="http://schemas.microsoft.com/office/drawing/2014/main" id="{391151CF-30E0-4969-9FEF-381F4596E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24800" y="1676400"/>
          <a:ext cx="542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85725</xdr:rowOff>
    </xdr:from>
    <xdr:to>
      <xdr:col>10</xdr:col>
      <xdr:colOff>609600</xdr:colOff>
      <xdr:row>7</xdr:row>
      <xdr:rowOff>38100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EBBA4260-2D34-4BFC-AF27-B95E05130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19550" y="16192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3</xdr:row>
      <xdr:rowOff>142875</xdr:rowOff>
    </xdr:from>
    <xdr:to>
      <xdr:col>11</xdr:col>
      <xdr:colOff>542925</xdr:colOff>
      <xdr:row>7</xdr:row>
      <xdr:rowOff>85725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44CE9B2-3A44-4D33-86EA-FD96A26E2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72350" y="1676400"/>
          <a:ext cx="3905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</xdr:row>
      <xdr:rowOff>104775</xdr:rowOff>
    </xdr:from>
    <xdr:to>
      <xdr:col>3</xdr:col>
      <xdr:colOff>571500</xdr:colOff>
      <xdr:row>7</xdr:row>
      <xdr:rowOff>0</xdr:rowOff>
    </xdr:to>
    <xdr:pic>
      <xdr:nvPicPr>
        <xdr:cNvPr id="10" name="Picture 89">
          <a:extLst>
            <a:ext uri="{FF2B5EF4-FFF2-40B4-BE49-F238E27FC236}">
              <a16:creationId xmlns:a16="http://schemas.microsoft.com/office/drawing/2014/main" id="{7D358102-ECD6-415A-BBDB-0DEAAE432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05025" y="1638300"/>
          <a:ext cx="5048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3</xdr:row>
      <xdr:rowOff>114300</xdr:rowOff>
    </xdr:from>
    <xdr:to>
      <xdr:col>4</xdr:col>
      <xdr:colOff>590550</xdr:colOff>
      <xdr:row>7</xdr:row>
      <xdr:rowOff>66675</xdr:rowOff>
    </xdr:to>
    <xdr:pic>
      <xdr:nvPicPr>
        <xdr:cNvPr id="12" name="Picture 47" descr="HERMIE">
          <a:extLst>
            <a:ext uri="{FF2B5EF4-FFF2-40B4-BE49-F238E27FC236}">
              <a16:creationId xmlns:a16="http://schemas.microsoft.com/office/drawing/2014/main" id="{25E70EC6-C746-4226-97F3-4C7257D6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43200" y="16478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46036</xdr:rowOff>
    </xdr:from>
    <xdr:to>
      <xdr:col>6</xdr:col>
      <xdr:colOff>533400</xdr:colOff>
      <xdr:row>7</xdr:row>
      <xdr:rowOff>114299</xdr:rowOff>
    </xdr:to>
    <xdr:pic>
      <xdr:nvPicPr>
        <xdr:cNvPr id="13" name="Picture 68" descr="MORONEY">
          <a:extLst>
            <a:ext uri="{FF2B5EF4-FFF2-40B4-BE49-F238E27FC236}">
              <a16:creationId xmlns:a16="http://schemas.microsoft.com/office/drawing/2014/main" id="{659FDE0C-6371-44B1-8D2A-03BC9C94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95750" y="1579561"/>
          <a:ext cx="419100" cy="630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7</xdr:row>
      <xdr:rowOff>47625</xdr:rowOff>
    </xdr:to>
    <xdr:pic>
      <xdr:nvPicPr>
        <xdr:cNvPr id="14" name="Picture 25">
          <a:extLst>
            <a:ext uri="{FF2B5EF4-FFF2-40B4-BE49-F238E27FC236}">
              <a16:creationId xmlns:a16="http://schemas.microsoft.com/office/drawing/2014/main" id="{F589692F-0B64-4EC4-A9FA-68C00D2D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24800" y="1666875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76200</xdr:colOff>
      <xdr:row>3</xdr:row>
      <xdr:rowOff>9525</xdr:rowOff>
    </xdr:from>
    <xdr:to>
      <xdr:col>17</xdr:col>
      <xdr:colOff>609600</xdr:colOff>
      <xdr:row>7</xdr:row>
      <xdr:rowOff>85725</xdr:rowOff>
    </xdr:to>
    <xdr:pic>
      <xdr:nvPicPr>
        <xdr:cNvPr id="1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1F709B5-A0C3-401A-97B7-A2DE31A69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34650" y="1543050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56920</xdr:colOff>
      <xdr:row>3</xdr:row>
      <xdr:rowOff>57150</xdr:rowOff>
    </xdr:from>
    <xdr:to>
      <xdr:col>2</xdr:col>
      <xdr:colOff>590550</xdr:colOff>
      <xdr:row>7</xdr:row>
      <xdr:rowOff>123825</xdr:rowOff>
    </xdr:to>
    <xdr:pic>
      <xdr:nvPicPr>
        <xdr:cNvPr id="17" name="Picture 91">
          <a:extLst>
            <a:ext uri="{FF2B5EF4-FFF2-40B4-BE49-F238E27FC236}">
              <a16:creationId xmlns:a16="http://schemas.microsoft.com/office/drawing/2014/main" id="{07E464E7-3320-4BFB-9183-C43627A72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47570" y="1590675"/>
          <a:ext cx="53363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66675</xdr:rowOff>
    </xdr:from>
    <xdr:to>
      <xdr:col>5</xdr:col>
      <xdr:colOff>600075</xdr:colOff>
      <xdr:row>7</xdr:row>
      <xdr:rowOff>123825</xdr:rowOff>
    </xdr:to>
    <xdr:pic>
      <xdr:nvPicPr>
        <xdr:cNvPr id="1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CDFFEF2-47C7-41DC-9F91-1CF97A289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71850" y="1600200"/>
          <a:ext cx="5619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3</xdr:row>
      <xdr:rowOff>124245</xdr:rowOff>
    </xdr:from>
    <xdr:to>
      <xdr:col>7</xdr:col>
      <xdr:colOff>619125</xdr:colOff>
      <xdr:row>7</xdr:row>
      <xdr:rowOff>0</xdr:rowOff>
    </xdr:to>
    <xdr:pic>
      <xdr:nvPicPr>
        <xdr:cNvPr id="19" name="Picture 61" descr="Image result for bumble bee">
          <a:extLst>
            <a:ext uri="{FF2B5EF4-FFF2-40B4-BE49-F238E27FC236}">
              <a16:creationId xmlns:a16="http://schemas.microsoft.com/office/drawing/2014/main" id="{2BE4B780-7DBB-4256-A664-546FDD525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657770"/>
          <a:ext cx="600075" cy="485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4</xdr:row>
      <xdr:rowOff>7934</xdr:rowOff>
    </xdr:from>
    <xdr:to>
      <xdr:col>9</xdr:col>
      <xdr:colOff>624430</xdr:colOff>
      <xdr:row>7</xdr:row>
      <xdr:rowOff>85725</xdr:rowOff>
    </xdr:to>
    <xdr:pic>
      <xdr:nvPicPr>
        <xdr:cNvPr id="20" name="Picture 19" descr="JEANS NEW 1.jpg">
          <a:extLst>
            <a:ext uri="{FF2B5EF4-FFF2-40B4-BE49-F238E27FC236}">
              <a16:creationId xmlns:a16="http://schemas.microsoft.com/office/drawing/2014/main" id="{4A30A64A-A214-43A7-BAF7-5C1EB37CF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47875" y="1703384"/>
          <a:ext cx="614905" cy="5635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66675</xdr:rowOff>
    </xdr:from>
    <xdr:to>
      <xdr:col>2</xdr:col>
      <xdr:colOff>95250</xdr:colOff>
      <xdr:row>2</xdr:row>
      <xdr:rowOff>527779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D99A892-446C-473B-A9A1-EDCBE9C97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1400175" cy="142312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104775</xdr:colOff>
      <xdr:row>3</xdr:row>
      <xdr:rowOff>47625</xdr:rowOff>
    </xdr:from>
    <xdr:to>
      <xdr:col>13</xdr:col>
      <xdr:colOff>609600</xdr:colOff>
      <xdr:row>7</xdr:row>
      <xdr:rowOff>171450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01175" y="1047750"/>
          <a:ext cx="504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609600</xdr:colOff>
      <xdr:row>7</xdr:row>
      <xdr:rowOff>142875</xdr:rowOff>
    </xdr:to>
    <xdr:pic>
      <xdr:nvPicPr>
        <xdr:cNvPr id="4" name="Picture 6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52750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</xdr:row>
      <xdr:rowOff>47625</xdr:rowOff>
    </xdr:from>
    <xdr:to>
      <xdr:col>2</xdr:col>
      <xdr:colOff>609600</xdr:colOff>
      <xdr:row>7</xdr:row>
      <xdr:rowOff>38100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193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7</xdr:row>
      <xdr:rowOff>161925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114300</xdr:rowOff>
    </xdr:from>
    <xdr:to>
      <xdr:col>11</xdr:col>
      <xdr:colOff>609600</xdr:colOff>
      <xdr:row>7</xdr:row>
      <xdr:rowOff>66675</xdr:rowOff>
    </xdr:to>
    <xdr:pic>
      <xdr:nvPicPr>
        <xdr:cNvPr id="7" name="Picture 47" descr="HERMI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86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3</xdr:row>
      <xdr:rowOff>28575</xdr:rowOff>
    </xdr:from>
    <xdr:to>
      <xdr:col>8</xdr:col>
      <xdr:colOff>552450</xdr:colOff>
      <xdr:row>7</xdr:row>
      <xdr:rowOff>161925</xdr:rowOff>
    </xdr:to>
    <xdr:pic>
      <xdr:nvPicPr>
        <xdr:cNvPr id="8" name="Picture 68" descr="MORONEY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19775" y="1571625"/>
          <a:ext cx="4572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47625</xdr:rowOff>
    </xdr:to>
    <xdr:pic>
      <xdr:nvPicPr>
        <xdr:cNvPr id="10" name="Picture 2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52925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76200</xdr:colOff>
      <xdr:row>3</xdr:row>
      <xdr:rowOff>47625</xdr:rowOff>
    </xdr:from>
    <xdr:to>
      <xdr:col>16</xdr:col>
      <xdr:colOff>609600</xdr:colOff>
      <xdr:row>7</xdr:row>
      <xdr:rowOff>123825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515725" y="1590675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104775</xdr:rowOff>
    </xdr:from>
    <xdr:to>
      <xdr:col>5</xdr:col>
      <xdr:colOff>647700</xdr:colOff>
      <xdr:row>7</xdr:row>
      <xdr:rowOff>114300</xdr:rowOff>
    </xdr:to>
    <xdr:pic>
      <xdr:nvPicPr>
        <xdr:cNvPr id="12" name="Picture 50" descr="daemo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86175" y="1104900"/>
          <a:ext cx="542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85725</xdr:rowOff>
    </xdr:from>
    <xdr:to>
      <xdr:col>6</xdr:col>
      <xdr:colOff>609600</xdr:colOff>
      <xdr:row>7</xdr:row>
      <xdr:rowOff>123825</xdr:rowOff>
    </xdr:to>
    <xdr:pic>
      <xdr:nvPicPr>
        <xdr:cNvPr id="14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1950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3</xdr:row>
      <xdr:rowOff>95250</xdr:rowOff>
    </xdr:from>
    <xdr:to>
      <xdr:col>10</xdr:col>
      <xdr:colOff>571500</xdr:colOff>
      <xdr:row>7</xdr:row>
      <xdr:rowOff>123825</xdr:rowOff>
    </xdr:to>
    <xdr:pic>
      <xdr:nvPicPr>
        <xdr:cNvPr id="16" name="Picture 539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334250" y="1095375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104775</xdr:colOff>
      <xdr:row>3</xdr:row>
      <xdr:rowOff>104775</xdr:rowOff>
    </xdr:from>
    <xdr:to>
      <xdr:col>15</xdr:col>
      <xdr:colOff>609600</xdr:colOff>
      <xdr:row>7</xdr:row>
      <xdr:rowOff>76200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829300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</xdr:row>
      <xdr:rowOff>38100</xdr:rowOff>
    </xdr:from>
    <xdr:to>
      <xdr:col>7</xdr:col>
      <xdr:colOff>647700</xdr:colOff>
      <xdr:row>8</xdr:row>
      <xdr:rowOff>0</xdr:rowOff>
    </xdr:to>
    <xdr:pic>
      <xdr:nvPicPr>
        <xdr:cNvPr id="18" name="Picture 9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67300" y="1581150"/>
          <a:ext cx="5905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0" name="Straight Arrow Connector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>
          <a:cxnSpLocks noChangeShapeType="1"/>
        </xdr:cNvCxnSpPr>
      </xdr:nvCxnSpPr>
      <xdr:spPr bwMode="auto">
        <a:xfrm flipH="1">
          <a:off x="13778442" y="6045199"/>
          <a:ext cx="223308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17</xdr:col>
      <xdr:colOff>66675</xdr:colOff>
      <xdr:row>3</xdr:row>
      <xdr:rowOff>66675</xdr:rowOff>
    </xdr:from>
    <xdr:to>
      <xdr:col>17</xdr:col>
      <xdr:colOff>628650</xdr:colOff>
      <xdr:row>7</xdr:row>
      <xdr:rowOff>123825</xdr:rowOff>
    </xdr:to>
    <xdr:pic>
      <xdr:nvPicPr>
        <xdr:cNvPr id="2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220575" y="160972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508223</xdr:colOff>
      <xdr:row>2</xdr:row>
      <xdr:rowOff>761999</xdr:rowOff>
    </xdr:to>
    <xdr:pic>
      <xdr:nvPicPr>
        <xdr:cNvPr id="30729" name="Picture 9" descr="http://www.condinofantasyfootball.com/2017_ff_logo.jpg">
          <a:extLst>
            <a:ext uri="{FF2B5EF4-FFF2-40B4-BE49-F238E27FC236}">
              <a16:creationId xmlns:a16="http://schemas.microsoft.com/office/drawing/2014/main" id="{00000000-0008-0000-0000-00000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946498" cy="151447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38100</xdr:colOff>
      <xdr:row>4</xdr:row>
      <xdr:rowOff>28575</xdr:rowOff>
    </xdr:from>
    <xdr:to>
      <xdr:col>9</xdr:col>
      <xdr:colOff>685800</xdr:colOff>
      <xdr:row>7</xdr:row>
      <xdr:rowOff>66675</xdr:rowOff>
    </xdr:to>
    <xdr:pic>
      <xdr:nvPicPr>
        <xdr:cNvPr id="30" name="Picture 61" descr="Image result for bumble bee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1733550"/>
          <a:ext cx="6477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4</xdr:row>
      <xdr:rowOff>9525</xdr:rowOff>
    </xdr:from>
    <xdr:to>
      <xdr:col>3</xdr:col>
      <xdr:colOff>672055</xdr:colOff>
      <xdr:row>7</xdr:row>
      <xdr:rowOff>104775</xdr:rowOff>
    </xdr:to>
    <xdr:pic>
      <xdr:nvPicPr>
        <xdr:cNvPr id="29" name="Picture 28" descr="JEANS NEW 1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190750" y="1714500"/>
          <a:ext cx="633955" cy="581025"/>
        </a:xfrm>
        <a:prstGeom prst="rect">
          <a:avLst/>
        </a:prstGeom>
      </xdr:spPr>
    </xdr:pic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21167</xdr:colOff>
      <xdr:row>69</xdr:row>
      <xdr:rowOff>84666</xdr:rowOff>
    </xdr:to>
    <xdr:cxnSp macro="">
      <xdr:nvCxnSpPr>
        <xdr:cNvPr id="36" name="Straight Arrow Connector 2">
          <a:extLst>
            <a:ext uri="{FF2B5EF4-FFF2-40B4-BE49-F238E27FC236}">
              <a16:creationId xmlns:a16="http://schemas.microsoft.com/office/drawing/2014/main" id="{CC3F5C91-60FF-4791-952D-D4EFDE9468DD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778442" y="12098867"/>
          <a:ext cx="2444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495300</xdr:colOff>
      <xdr:row>70</xdr:row>
      <xdr:rowOff>57150</xdr:rowOff>
    </xdr:from>
    <xdr:to>
      <xdr:col>16</xdr:col>
      <xdr:colOff>514350</xdr:colOff>
      <xdr:row>70</xdr:row>
      <xdr:rowOff>57150</xdr:rowOff>
    </xdr:to>
    <xdr:cxnSp macro="">
      <xdr:nvCxnSpPr>
        <xdr:cNvPr id="38" name="Straight Connector 36">
          <a:extLst>
            <a:ext uri="{FF2B5EF4-FFF2-40B4-BE49-F238E27FC236}">
              <a16:creationId xmlns:a16="http://schemas.microsoft.com/office/drawing/2014/main" id="{4E5DA961-A05D-4580-BEB3-9F0179D2BE16}"/>
            </a:ext>
          </a:extLst>
        </xdr:cNvPr>
        <xdr:cNvCxnSpPr>
          <a:cxnSpLocks noChangeShapeType="1"/>
        </xdr:cNvCxnSpPr>
      </xdr:nvCxnSpPr>
      <xdr:spPr bwMode="auto">
        <a:xfrm>
          <a:off x="1933575" y="12430125"/>
          <a:ext cx="10020300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5</xdr:col>
      <xdr:colOff>457200</xdr:colOff>
      <xdr:row>70</xdr:row>
      <xdr:rowOff>57150</xdr:rowOff>
    </xdr:from>
    <xdr:to>
      <xdr:col>5</xdr:col>
      <xdr:colOff>457200</xdr:colOff>
      <xdr:row>71</xdr:row>
      <xdr:rowOff>47625</xdr:rowOff>
    </xdr:to>
    <xdr:cxnSp macro="">
      <xdr:nvCxnSpPr>
        <xdr:cNvPr id="39" name="Straight Arrow Connector 34">
          <a:extLst>
            <a:ext uri="{FF2B5EF4-FFF2-40B4-BE49-F238E27FC236}">
              <a16:creationId xmlns:a16="http://schemas.microsoft.com/office/drawing/2014/main" id="{680EFCC1-21A3-4298-AC6F-C50987D32917}"/>
            </a:ext>
          </a:extLst>
        </xdr:cNvPr>
        <xdr:cNvCxnSpPr>
          <a:cxnSpLocks noChangeShapeType="1"/>
        </xdr:cNvCxnSpPr>
      </xdr:nvCxnSpPr>
      <xdr:spPr bwMode="auto">
        <a:xfrm>
          <a:off x="4038600" y="116776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15</xdr:col>
      <xdr:colOff>482600</xdr:colOff>
      <xdr:row>70</xdr:row>
      <xdr:rowOff>46566</xdr:rowOff>
    </xdr:from>
    <xdr:to>
      <xdr:col>15</xdr:col>
      <xdr:colOff>482600</xdr:colOff>
      <xdr:row>71</xdr:row>
      <xdr:rowOff>37041</xdr:rowOff>
    </xdr:to>
    <xdr:cxnSp macro="">
      <xdr:nvCxnSpPr>
        <xdr:cNvPr id="40" name="Straight Arrow Connector 34">
          <a:extLst>
            <a:ext uri="{FF2B5EF4-FFF2-40B4-BE49-F238E27FC236}">
              <a16:creationId xmlns:a16="http://schemas.microsoft.com/office/drawing/2014/main" id="{B1DA4C0C-120B-458C-92D5-29CB83B5F870}"/>
            </a:ext>
          </a:extLst>
        </xdr:cNvPr>
        <xdr:cNvCxnSpPr>
          <a:cxnSpLocks noChangeShapeType="1"/>
        </xdr:cNvCxnSpPr>
      </xdr:nvCxnSpPr>
      <xdr:spPr bwMode="auto">
        <a:xfrm>
          <a:off x="11277600" y="12238566"/>
          <a:ext cx="0" cy="149225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514350</xdr:colOff>
      <xdr:row>70</xdr:row>
      <xdr:rowOff>38100</xdr:rowOff>
    </xdr:from>
    <xdr:to>
      <xdr:col>16</xdr:col>
      <xdr:colOff>514350</xdr:colOff>
      <xdr:row>71</xdr:row>
      <xdr:rowOff>28575</xdr:rowOff>
    </xdr:to>
    <xdr:cxnSp macro="">
      <xdr:nvCxnSpPr>
        <xdr:cNvPr id="41" name="Straight Arrow Connector 34">
          <a:extLst>
            <a:ext uri="{FF2B5EF4-FFF2-40B4-BE49-F238E27FC236}">
              <a16:creationId xmlns:a16="http://schemas.microsoft.com/office/drawing/2014/main" id="{45EAD9FD-5372-44D1-977E-DAD8EC617352}"/>
            </a:ext>
          </a:extLst>
        </xdr:cNvPr>
        <xdr:cNvCxnSpPr>
          <a:cxnSpLocks noChangeShapeType="1"/>
        </xdr:cNvCxnSpPr>
      </xdr:nvCxnSpPr>
      <xdr:spPr bwMode="auto">
        <a:xfrm>
          <a:off x="11953875" y="116586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69</xdr:row>
      <xdr:rowOff>74083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1D712D3B-47CD-4DA9-A8AE-6E02ECE460AD}"/>
            </a:ext>
          </a:extLst>
        </xdr:cNvPr>
        <xdr:cNvCxnSpPr/>
      </xdr:nvCxnSpPr>
      <xdr:spPr bwMode="auto">
        <a:xfrm>
          <a:off x="14012333" y="6032500"/>
          <a:ext cx="0" cy="60642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</xdr:col>
      <xdr:colOff>438150</xdr:colOff>
      <xdr:row>70</xdr:row>
      <xdr:rowOff>47625</xdr:rowOff>
    </xdr:from>
    <xdr:to>
      <xdr:col>3</xdr:col>
      <xdr:colOff>438150</xdr:colOff>
      <xdr:row>71</xdr:row>
      <xdr:rowOff>38100</xdr:rowOff>
    </xdr:to>
    <xdr:cxnSp macro="">
      <xdr:nvCxnSpPr>
        <xdr:cNvPr id="42" name="Straight Arrow Connector 34">
          <a:extLst>
            <a:ext uri="{FF2B5EF4-FFF2-40B4-BE49-F238E27FC236}">
              <a16:creationId xmlns:a16="http://schemas.microsoft.com/office/drawing/2014/main" id="{97EF7DB4-2B86-45F2-958B-FAC56B8F0C08}"/>
            </a:ext>
          </a:extLst>
        </xdr:cNvPr>
        <xdr:cNvCxnSpPr>
          <a:cxnSpLocks noChangeShapeType="1"/>
        </xdr:cNvCxnSpPr>
      </xdr:nvCxnSpPr>
      <xdr:spPr bwMode="auto">
        <a:xfrm>
          <a:off x="2590800" y="124206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485775</xdr:colOff>
      <xdr:row>70</xdr:row>
      <xdr:rowOff>66675</xdr:rowOff>
    </xdr:from>
    <xdr:to>
      <xdr:col>2</xdr:col>
      <xdr:colOff>485775</xdr:colOff>
      <xdr:row>71</xdr:row>
      <xdr:rowOff>57150</xdr:rowOff>
    </xdr:to>
    <xdr:cxnSp macro="">
      <xdr:nvCxnSpPr>
        <xdr:cNvPr id="43" name="Straight Arrow Connector 34">
          <a:extLst>
            <a:ext uri="{FF2B5EF4-FFF2-40B4-BE49-F238E27FC236}">
              <a16:creationId xmlns:a16="http://schemas.microsoft.com/office/drawing/2014/main" id="{15193B91-BF94-477A-A2BE-C18682A0BB00}"/>
            </a:ext>
          </a:extLst>
        </xdr:cNvPr>
        <xdr:cNvCxnSpPr>
          <a:cxnSpLocks noChangeShapeType="1"/>
        </xdr:cNvCxnSpPr>
      </xdr:nvCxnSpPr>
      <xdr:spPr bwMode="auto">
        <a:xfrm>
          <a:off x="1924050" y="124396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104775</xdr:colOff>
      <xdr:row>3</xdr:row>
      <xdr:rowOff>47625</xdr:rowOff>
    </xdr:from>
    <xdr:to>
      <xdr:col>13</xdr:col>
      <xdr:colOff>609600</xdr:colOff>
      <xdr:row>7</xdr:row>
      <xdr:rowOff>171450</xdr:rowOff>
    </xdr:to>
    <xdr:pic>
      <xdr:nvPicPr>
        <xdr:cNvPr id="20" name="Picture 22" descr="lOUIS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01175" y="1590675"/>
          <a:ext cx="504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609600</xdr:colOff>
      <xdr:row>7</xdr:row>
      <xdr:rowOff>142875</xdr:rowOff>
    </xdr:to>
    <xdr:pic>
      <xdr:nvPicPr>
        <xdr:cNvPr id="21" name="Picture 63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0" y="1581150"/>
          <a:ext cx="5238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</xdr:row>
      <xdr:rowOff>47625</xdr:rowOff>
    </xdr:from>
    <xdr:to>
      <xdr:col>2</xdr:col>
      <xdr:colOff>609600</xdr:colOff>
      <xdr:row>7</xdr:row>
      <xdr:rowOff>38100</xdr:rowOff>
    </xdr:to>
    <xdr:pic>
      <xdr:nvPicPr>
        <xdr:cNvPr id="22" name="Picture 7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04950" y="1752600"/>
          <a:ext cx="5429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7</xdr:row>
      <xdr:rowOff>161925</xdr:rowOff>
    </xdr:to>
    <xdr:pic>
      <xdr:nvPicPr>
        <xdr:cNvPr id="23" name="Picture 53" descr="Mr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43225" y="1562100"/>
          <a:ext cx="4953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47625</xdr:rowOff>
    </xdr:to>
    <xdr:pic>
      <xdr:nvPicPr>
        <xdr:cNvPr id="27" name="Picture 25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39175" y="1676400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104775</xdr:rowOff>
    </xdr:from>
    <xdr:to>
      <xdr:col>6</xdr:col>
      <xdr:colOff>0</xdr:colOff>
      <xdr:row>7</xdr:row>
      <xdr:rowOff>114300</xdr:rowOff>
    </xdr:to>
    <xdr:pic>
      <xdr:nvPicPr>
        <xdr:cNvPr id="29" name="Picture 50" descr="daemo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86175" y="1647825"/>
          <a:ext cx="542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85725</xdr:rowOff>
    </xdr:from>
    <xdr:to>
      <xdr:col>6</xdr:col>
      <xdr:colOff>609600</xdr:colOff>
      <xdr:row>7</xdr:row>
      <xdr:rowOff>123825</xdr:rowOff>
    </xdr:to>
    <xdr:pic>
      <xdr:nvPicPr>
        <xdr:cNvPr id="3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33875" y="1628775"/>
          <a:ext cx="5715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3</xdr:row>
      <xdr:rowOff>95250</xdr:rowOff>
    </xdr:from>
    <xdr:to>
      <xdr:col>10</xdr:col>
      <xdr:colOff>571500</xdr:colOff>
      <xdr:row>7</xdr:row>
      <xdr:rowOff>123825</xdr:rowOff>
    </xdr:to>
    <xdr:pic>
      <xdr:nvPicPr>
        <xdr:cNvPr id="32" name="Picture 539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34250" y="1638300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104775</xdr:colOff>
      <xdr:row>3</xdr:row>
      <xdr:rowOff>104775</xdr:rowOff>
    </xdr:from>
    <xdr:to>
      <xdr:col>15</xdr:col>
      <xdr:colOff>609600</xdr:colOff>
      <xdr:row>7</xdr:row>
      <xdr:rowOff>76200</xdr:rowOff>
    </xdr:to>
    <xdr:pic>
      <xdr:nvPicPr>
        <xdr:cNvPr id="33" name="Picture 89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829925" y="1647825"/>
          <a:ext cx="5048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555848</xdr:colOff>
      <xdr:row>2</xdr:row>
      <xdr:rowOff>552449</xdr:rowOff>
    </xdr:to>
    <xdr:pic>
      <xdr:nvPicPr>
        <xdr:cNvPr id="36" name="Picture 9" descr="http://www.condinofantasyfootball.com/2017_ff_logo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0"/>
          <a:ext cx="1946498" cy="1514474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57150</xdr:colOff>
      <xdr:row>3</xdr:row>
      <xdr:rowOff>57150</xdr:rowOff>
    </xdr:from>
    <xdr:to>
      <xdr:col>11</xdr:col>
      <xdr:colOff>590550</xdr:colOff>
      <xdr:row>7</xdr:row>
      <xdr:rowOff>95250</xdr:rowOff>
    </xdr:to>
    <xdr:pic>
      <xdr:nvPicPr>
        <xdr:cNvPr id="57" name="Picture 47" descr="HERMIE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77100" y="1590675"/>
          <a:ext cx="5334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3</xdr:row>
      <xdr:rowOff>17461</xdr:rowOff>
    </xdr:from>
    <xdr:to>
      <xdr:col>8</xdr:col>
      <xdr:colOff>514350</xdr:colOff>
      <xdr:row>7</xdr:row>
      <xdr:rowOff>171449</xdr:rowOff>
    </xdr:to>
    <xdr:pic>
      <xdr:nvPicPr>
        <xdr:cNvPr id="58" name="Picture 68" descr="MORONEY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372100" y="1550986"/>
          <a:ext cx="419100" cy="715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133350</xdr:rowOff>
    </xdr:to>
    <xdr:pic>
      <xdr:nvPicPr>
        <xdr:cNvPr id="59" name="Picture 25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39175" y="1676400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76200</xdr:colOff>
      <xdr:row>3</xdr:row>
      <xdr:rowOff>9525</xdr:rowOff>
    </xdr:from>
    <xdr:to>
      <xdr:col>16</xdr:col>
      <xdr:colOff>609600</xdr:colOff>
      <xdr:row>7</xdr:row>
      <xdr:rowOff>171450</xdr:rowOff>
    </xdr:to>
    <xdr:pic>
      <xdr:nvPicPr>
        <xdr:cNvPr id="6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534650" y="1543050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114300</xdr:colOff>
      <xdr:row>3</xdr:row>
      <xdr:rowOff>38100</xdr:rowOff>
    </xdr:from>
    <xdr:to>
      <xdr:col>10</xdr:col>
      <xdr:colOff>504825</xdr:colOff>
      <xdr:row>7</xdr:row>
      <xdr:rowOff>152400</xdr:rowOff>
    </xdr:to>
    <xdr:pic>
      <xdr:nvPicPr>
        <xdr:cNvPr id="64" name="Picture 539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86550" y="1571625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56920</xdr:colOff>
      <xdr:row>3</xdr:row>
      <xdr:rowOff>19050</xdr:rowOff>
    </xdr:from>
    <xdr:to>
      <xdr:col>7</xdr:col>
      <xdr:colOff>590550</xdr:colOff>
      <xdr:row>7</xdr:row>
      <xdr:rowOff>171450</xdr:rowOff>
    </xdr:to>
    <xdr:pic>
      <xdr:nvPicPr>
        <xdr:cNvPr id="66" name="Picture 91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86070" y="1552575"/>
          <a:ext cx="53363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9525</xdr:rowOff>
    </xdr:from>
    <xdr:to>
      <xdr:col>17</xdr:col>
      <xdr:colOff>590550</xdr:colOff>
      <xdr:row>7</xdr:row>
      <xdr:rowOff>152400</xdr:rowOff>
    </xdr:to>
    <xdr:pic>
      <xdr:nvPicPr>
        <xdr:cNvPr id="6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34725" y="1543050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124245</xdr:rowOff>
    </xdr:from>
    <xdr:to>
      <xdr:col>9</xdr:col>
      <xdr:colOff>619125</xdr:colOff>
      <xdr:row>7</xdr:row>
      <xdr:rowOff>47625</xdr:rowOff>
    </xdr:to>
    <xdr:pic>
      <xdr:nvPicPr>
        <xdr:cNvPr id="68" name="Picture 61" descr="Image result for bumble bee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657770"/>
          <a:ext cx="600075" cy="485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4</xdr:row>
      <xdr:rowOff>7934</xdr:rowOff>
    </xdr:from>
    <xdr:to>
      <xdr:col>3</xdr:col>
      <xdr:colOff>624430</xdr:colOff>
      <xdr:row>7</xdr:row>
      <xdr:rowOff>171450</xdr:rowOff>
    </xdr:to>
    <xdr:pic>
      <xdr:nvPicPr>
        <xdr:cNvPr id="24" name="Picture 23" descr="JEANS NEW 1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047875" y="1703384"/>
          <a:ext cx="614905" cy="56356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5634" name="Picture 25">
          <a:extLst>
            <a:ext uri="{FF2B5EF4-FFF2-40B4-BE49-F238E27FC236}">
              <a16:creationId xmlns:a16="http://schemas.microsoft.com/office/drawing/2014/main" id="{00000000-0008-0000-0200-000022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3</xdr:row>
      <xdr:rowOff>38100</xdr:rowOff>
    </xdr:from>
    <xdr:to>
      <xdr:col>10</xdr:col>
      <xdr:colOff>619125</xdr:colOff>
      <xdr:row>7</xdr:row>
      <xdr:rowOff>161925</xdr:rowOff>
    </xdr:to>
    <xdr:pic>
      <xdr:nvPicPr>
        <xdr:cNvPr id="25635" name="Picture 22" descr="lOUIS">
          <a:extLst>
            <a:ext uri="{FF2B5EF4-FFF2-40B4-BE49-F238E27FC236}">
              <a16:creationId xmlns:a16="http://schemas.microsoft.com/office/drawing/2014/main" id="{00000000-0008-0000-0200-000023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58050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5636" name="Picture 63">
          <a:extLst>
            <a:ext uri="{FF2B5EF4-FFF2-40B4-BE49-F238E27FC236}">
              <a16:creationId xmlns:a16="http://schemas.microsoft.com/office/drawing/2014/main" id="{00000000-0008-0000-0200-000024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0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</xdr:row>
      <xdr:rowOff>47625</xdr:rowOff>
    </xdr:from>
    <xdr:to>
      <xdr:col>3</xdr:col>
      <xdr:colOff>609600</xdr:colOff>
      <xdr:row>7</xdr:row>
      <xdr:rowOff>38100</xdr:rowOff>
    </xdr:to>
    <xdr:pic>
      <xdr:nvPicPr>
        <xdr:cNvPr id="25637" name="Picture 71">
          <a:extLst>
            <a:ext uri="{FF2B5EF4-FFF2-40B4-BE49-F238E27FC236}">
              <a16:creationId xmlns:a16="http://schemas.microsoft.com/office/drawing/2014/main" id="{00000000-0008-0000-0200-000025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193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5638" name="Picture 53" descr="Mr">
          <a:extLst>
            <a:ext uri="{FF2B5EF4-FFF2-40B4-BE49-F238E27FC236}">
              <a16:creationId xmlns:a16="http://schemas.microsoft.com/office/drawing/2014/main" id="{00000000-0008-0000-0200-000026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3</xdr:row>
      <xdr:rowOff>114300</xdr:rowOff>
    </xdr:from>
    <xdr:to>
      <xdr:col>7</xdr:col>
      <xdr:colOff>609600</xdr:colOff>
      <xdr:row>7</xdr:row>
      <xdr:rowOff>66675</xdr:rowOff>
    </xdr:to>
    <xdr:pic>
      <xdr:nvPicPr>
        <xdr:cNvPr id="25639" name="Picture 47" descr="HERMIE">
          <a:extLst>
            <a:ext uri="{FF2B5EF4-FFF2-40B4-BE49-F238E27FC236}">
              <a16:creationId xmlns:a16="http://schemas.microsoft.com/office/drawing/2014/main" id="{00000000-0008-0000-0200-000027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86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152400</xdr:colOff>
      <xdr:row>3</xdr:row>
      <xdr:rowOff>28575</xdr:rowOff>
    </xdr:from>
    <xdr:to>
      <xdr:col>13</xdr:col>
      <xdr:colOff>628650</xdr:colOff>
      <xdr:row>8</xdr:row>
      <xdr:rowOff>0</xdr:rowOff>
    </xdr:to>
    <xdr:pic>
      <xdr:nvPicPr>
        <xdr:cNvPr id="25640" name="Picture 68" descr="MORONEY">
          <a:extLst>
            <a:ext uri="{FF2B5EF4-FFF2-40B4-BE49-F238E27FC236}">
              <a16:creationId xmlns:a16="http://schemas.microsoft.com/office/drawing/2014/main" id="{00000000-0008-0000-0200-000028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48800" y="102870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3</xdr:row>
      <xdr:rowOff>95250</xdr:rowOff>
    </xdr:from>
    <xdr:to>
      <xdr:col>9</xdr:col>
      <xdr:colOff>619125</xdr:colOff>
      <xdr:row>7</xdr:row>
      <xdr:rowOff>85725</xdr:rowOff>
    </xdr:to>
    <xdr:pic>
      <xdr:nvPicPr>
        <xdr:cNvPr id="25641" name="Picture 181">
          <a:extLst>
            <a:ext uri="{FF2B5EF4-FFF2-40B4-BE49-F238E27FC236}">
              <a16:creationId xmlns:a16="http://schemas.microsoft.com/office/drawing/2014/main" id="{00000000-0008-0000-0200-000029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553200" y="1095375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</xdr:row>
      <xdr:rowOff>133350</xdr:rowOff>
    </xdr:from>
    <xdr:to>
      <xdr:col>6</xdr:col>
      <xdr:colOff>609600</xdr:colOff>
      <xdr:row>7</xdr:row>
      <xdr:rowOff>47625</xdr:rowOff>
    </xdr:to>
    <xdr:pic>
      <xdr:nvPicPr>
        <xdr:cNvPr id="25642" name="Picture 25">
          <a:extLst>
            <a:ext uri="{FF2B5EF4-FFF2-40B4-BE49-F238E27FC236}">
              <a16:creationId xmlns:a16="http://schemas.microsoft.com/office/drawing/2014/main" id="{00000000-0008-0000-0200-00002A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52925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76200</xdr:rowOff>
    </xdr:from>
    <xdr:to>
      <xdr:col>12</xdr:col>
      <xdr:colOff>619125</xdr:colOff>
      <xdr:row>7</xdr:row>
      <xdr:rowOff>152400</xdr:rowOff>
    </xdr:to>
    <xdr:pic>
      <xdr:nvPicPr>
        <xdr:cNvPr id="2564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200-00002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658225" y="107632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5644" name="Picture 50" descr="daemong">
          <a:extLst>
            <a:ext uri="{FF2B5EF4-FFF2-40B4-BE49-F238E27FC236}">
              <a16:creationId xmlns:a16="http://schemas.microsoft.com/office/drawing/2014/main" id="{00000000-0008-0000-0200-00002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05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5645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200-00002D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96675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85725</xdr:rowOff>
    </xdr:from>
    <xdr:to>
      <xdr:col>5</xdr:col>
      <xdr:colOff>609600</xdr:colOff>
      <xdr:row>7</xdr:row>
      <xdr:rowOff>123825</xdr:rowOff>
    </xdr:to>
    <xdr:pic>
      <xdr:nvPicPr>
        <xdr:cNvPr id="25646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200-00002E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1950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3</xdr:row>
      <xdr:rowOff>66675</xdr:rowOff>
    </xdr:from>
    <xdr:to>
      <xdr:col>14</xdr:col>
      <xdr:colOff>628650</xdr:colOff>
      <xdr:row>8</xdr:row>
      <xdr:rowOff>0</xdr:rowOff>
    </xdr:to>
    <xdr:pic>
      <xdr:nvPicPr>
        <xdr:cNvPr id="25647" name="Picture 643">
          <a:extLst>
            <a:ext uri="{FF2B5EF4-FFF2-40B4-BE49-F238E27FC236}">
              <a16:creationId xmlns:a16="http://schemas.microsoft.com/office/drawing/2014/main" id="{00000000-0008-0000-0200-00002F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39350" y="1066800"/>
          <a:ext cx="6000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</xdr:row>
      <xdr:rowOff>76200</xdr:rowOff>
    </xdr:from>
    <xdr:to>
      <xdr:col>2</xdr:col>
      <xdr:colOff>542925</xdr:colOff>
      <xdr:row>7</xdr:row>
      <xdr:rowOff>104775</xdr:rowOff>
    </xdr:to>
    <xdr:pic>
      <xdr:nvPicPr>
        <xdr:cNvPr id="25648" name="Picture 539">
          <a:extLst>
            <a:ext uri="{FF2B5EF4-FFF2-40B4-BE49-F238E27FC236}">
              <a16:creationId xmlns:a16="http://schemas.microsoft.com/office/drawing/2014/main" id="{00000000-0008-0000-0200-000030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590675" y="107632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5650" name="Picture 89">
          <a:extLst>
            <a:ext uri="{FF2B5EF4-FFF2-40B4-BE49-F238E27FC236}">
              <a16:creationId xmlns:a16="http://schemas.microsoft.com/office/drawing/2014/main" id="{00000000-0008-0000-0200-000032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829300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5651" name="Picture 91">
          <a:extLst>
            <a:ext uri="{FF2B5EF4-FFF2-40B4-BE49-F238E27FC236}">
              <a16:creationId xmlns:a16="http://schemas.microsoft.com/office/drawing/2014/main" id="{00000000-0008-0000-0200-000033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17295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1323975</xdr:colOff>
      <xdr:row>5</xdr:row>
      <xdr:rowOff>123825</xdr:rowOff>
    </xdr:to>
    <xdr:pic>
      <xdr:nvPicPr>
        <xdr:cNvPr id="25658" name="Picture 28" descr="CFF Logo.jpg">
          <a:extLst>
            <a:ext uri="{FF2B5EF4-FFF2-40B4-BE49-F238E27FC236}">
              <a16:creationId xmlns:a16="http://schemas.microsoft.com/office/drawing/2014/main" id="{00000000-0008-0000-0200-00003A6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4097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133350</xdr:colOff>
      <xdr:row>69</xdr:row>
      <xdr:rowOff>76200</xdr:rowOff>
    </xdr:to>
    <xdr:cxnSp macro="">
      <xdr:nvCxnSpPr>
        <xdr:cNvPr id="27" name="Straight Arrow Connector 2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113538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3</xdr:col>
      <xdr:colOff>466725</xdr:colOff>
      <xdr:row>70</xdr:row>
      <xdr:rowOff>47625</xdr:rowOff>
    </xdr:from>
    <xdr:to>
      <xdr:col>3</xdr:col>
      <xdr:colOff>466725</xdr:colOff>
      <xdr:row>71</xdr:row>
      <xdr:rowOff>38100</xdr:rowOff>
    </xdr:to>
    <xdr:cxnSp macro="">
      <xdr:nvCxnSpPr>
        <xdr:cNvPr id="28" name="Straight Arrow Connector 34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CxnSpPr>
          <a:cxnSpLocks noChangeShapeType="1"/>
        </xdr:cNvCxnSpPr>
      </xdr:nvCxnSpPr>
      <xdr:spPr bwMode="auto">
        <a:xfrm>
          <a:off x="2619375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3</xdr:col>
      <xdr:colOff>457200</xdr:colOff>
      <xdr:row>70</xdr:row>
      <xdr:rowOff>57150</xdr:rowOff>
    </xdr:from>
    <xdr:to>
      <xdr:col>16</xdr:col>
      <xdr:colOff>514350</xdr:colOff>
      <xdr:row>70</xdr:row>
      <xdr:rowOff>57150</xdr:rowOff>
    </xdr:to>
    <xdr:cxnSp macro="">
      <xdr:nvCxnSpPr>
        <xdr:cNvPr id="29" name="Straight Connector 36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CxnSpPr>
          <a:cxnSpLocks noChangeShapeType="1"/>
        </xdr:cNvCxnSpPr>
      </xdr:nvCxnSpPr>
      <xdr:spPr bwMode="auto">
        <a:xfrm>
          <a:off x="2609850" y="11506200"/>
          <a:ext cx="934402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5</xdr:col>
      <xdr:colOff>457200</xdr:colOff>
      <xdr:row>70</xdr:row>
      <xdr:rowOff>57150</xdr:rowOff>
    </xdr:from>
    <xdr:to>
      <xdr:col>5</xdr:col>
      <xdr:colOff>457200</xdr:colOff>
      <xdr:row>71</xdr:row>
      <xdr:rowOff>47625</xdr:rowOff>
    </xdr:to>
    <xdr:cxnSp macro="">
      <xdr:nvCxnSpPr>
        <xdr:cNvPr id="30" name="Straight Arrow Connector 3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CxnSpPr>
          <a:cxnSpLocks noChangeShapeType="1"/>
        </xdr:cNvCxnSpPr>
      </xdr:nvCxnSpPr>
      <xdr:spPr bwMode="auto">
        <a:xfrm>
          <a:off x="403860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18</xdr:col>
      <xdr:colOff>809625</xdr:colOff>
      <xdr:row>31</xdr:row>
      <xdr:rowOff>76200</xdr:rowOff>
    </xdr:from>
    <xdr:to>
      <xdr:col>20</xdr:col>
      <xdr:colOff>114300</xdr:colOff>
      <xdr:row>31</xdr:row>
      <xdr:rowOff>76200</xdr:rowOff>
    </xdr:to>
    <xdr:cxnSp macro="">
      <xdr:nvCxnSpPr>
        <xdr:cNvPr id="33" name="Straight Arrow Connector 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CxnSpPr>
          <a:cxnSpLocks noChangeShapeType="1"/>
        </xdr:cNvCxnSpPr>
      </xdr:nvCxnSpPr>
      <xdr:spPr bwMode="auto">
        <a:xfrm flipH="1">
          <a:off x="13677900" y="55245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104775</xdr:colOff>
      <xdr:row>31</xdr:row>
      <xdr:rowOff>76200</xdr:rowOff>
    </xdr:from>
    <xdr:to>
      <xdr:col>20</xdr:col>
      <xdr:colOff>104775</xdr:colOff>
      <xdr:row>69</xdr:row>
      <xdr:rowOff>85725</xdr:rowOff>
    </xdr:to>
    <xdr:cxnSp macro="">
      <xdr:nvCxnSpPr>
        <xdr:cNvPr id="35" name="Straight Connector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CxnSpPr/>
      </xdr:nvCxnSpPr>
      <xdr:spPr bwMode="auto">
        <a:xfrm>
          <a:off x="14020800" y="5524500"/>
          <a:ext cx="0" cy="583882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12</xdr:col>
      <xdr:colOff>419100</xdr:colOff>
      <xdr:row>70</xdr:row>
      <xdr:rowOff>57150</xdr:rowOff>
    </xdr:from>
    <xdr:to>
      <xdr:col>12</xdr:col>
      <xdr:colOff>419100</xdr:colOff>
      <xdr:row>71</xdr:row>
      <xdr:rowOff>47625</xdr:rowOff>
    </xdr:to>
    <xdr:cxnSp macro="">
      <xdr:nvCxnSpPr>
        <xdr:cNvPr id="37" name="Straight Arrow Connector 34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CxnSpPr>
          <a:cxnSpLocks noChangeShapeType="1"/>
        </xdr:cNvCxnSpPr>
      </xdr:nvCxnSpPr>
      <xdr:spPr bwMode="auto">
        <a:xfrm>
          <a:off x="9001125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514350</xdr:colOff>
      <xdr:row>70</xdr:row>
      <xdr:rowOff>38100</xdr:rowOff>
    </xdr:from>
    <xdr:to>
      <xdr:col>16</xdr:col>
      <xdr:colOff>514350</xdr:colOff>
      <xdr:row>71</xdr:row>
      <xdr:rowOff>28575</xdr:rowOff>
    </xdr:to>
    <xdr:cxnSp macro="">
      <xdr:nvCxnSpPr>
        <xdr:cNvPr id="38" name="Straight Arrow Connector 34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CxnSpPr>
          <a:cxnSpLocks noChangeShapeType="1"/>
        </xdr:cNvCxnSpPr>
      </xdr:nvCxnSpPr>
      <xdr:spPr bwMode="auto">
        <a:xfrm>
          <a:off x="11953875" y="114871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3</xdr:row>
      <xdr:rowOff>57150</xdr:rowOff>
    </xdr:from>
    <xdr:to>
      <xdr:col>4</xdr:col>
      <xdr:colOff>640594</xdr:colOff>
      <xdr:row>7</xdr:row>
      <xdr:rowOff>133350</xdr:rowOff>
    </xdr:to>
    <xdr:pic>
      <xdr:nvPicPr>
        <xdr:cNvPr id="28" name="Picture 22" descr="lOUIS">
          <a:extLst>
            <a:ext uri="{FF2B5EF4-FFF2-40B4-BE49-F238E27FC236}">
              <a16:creationId xmlns:a16="http://schemas.microsoft.com/office/drawing/2014/main" id="{0940A1A2-B4C4-4946-BD29-FB398AD6A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4650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38576</xdr:rowOff>
    </xdr:to>
    <xdr:pic>
      <xdr:nvPicPr>
        <xdr:cNvPr id="29" name="Picture 53" descr="Mr">
          <a:extLst>
            <a:ext uri="{FF2B5EF4-FFF2-40B4-BE49-F238E27FC236}">
              <a16:creationId xmlns:a16="http://schemas.microsoft.com/office/drawing/2014/main" id="{56871261-7E84-4F07-9705-8F354CC5A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57774" y="1619250"/>
          <a:ext cx="581025" cy="80057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3</xdr:row>
      <xdr:rowOff>133350</xdr:rowOff>
    </xdr:from>
    <xdr:to>
      <xdr:col>8</xdr:col>
      <xdr:colOff>610139</xdr:colOff>
      <xdr:row>7</xdr:row>
      <xdr:rowOff>114300</xdr:rowOff>
    </xdr:to>
    <xdr:pic>
      <xdr:nvPicPr>
        <xdr:cNvPr id="30" name="Picture 539">
          <a:extLst>
            <a:ext uri="{FF2B5EF4-FFF2-40B4-BE49-F238E27FC236}">
              <a16:creationId xmlns:a16="http://schemas.microsoft.com/office/drawing/2014/main" id="{B7A18D37-F75F-4CA1-BE58-75467060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48350" y="16859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38100</xdr:rowOff>
    </xdr:from>
    <xdr:to>
      <xdr:col>7</xdr:col>
      <xdr:colOff>19334</xdr:colOff>
      <xdr:row>7</xdr:row>
      <xdr:rowOff>161925</xdr:rowOff>
    </xdr:to>
    <xdr:pic>
      <xdr:nvPicPr>
        <xdr:cNvPr id="3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A581BFB-E812-45E6-9E45-5EA11A99C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33875" y="1590675"/>
          <a:ext cx="628934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76200</xdr:rowOff>
    </xdr:from>
    <xdr:to>
      <xdr:col>5</xdr:col>
      <xdr:colOff>571500</xdr:colOff>
      <xdr:row>7</xdr:row>
      <xdr:rowOff>91440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131CE42-07FF-441E-B258-8A383D1A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743075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66675</xdr:colOff>
      <xdr:row>4</xdr:row>
      <xdr:rowOff>65084</xdr:rowOff>
    </xdr:from>
    <xdr:ext cx="533400" cy="504511"/>
    <xdr:pic>
      <xdr:nvPicPr>
        <xdr:cNvPr id="33" name="Picture 32" descr="JEANS NEW 1.jpg">
          <a:extLst>
            <a:ext uri="{FF2B5EF4-FFF2-40B4-BE49-F238E27FC236}">
              <a16:creationId xmlns:a16="http://schemas.microsoft.com/office/drawing/2014/main" id="{35D2530F-F2EB-4D85-A57C-A449EF83B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05025" y="1893884"/>
          <a:ext cx="533400" cy="504511"/>
        </a:xfrm>
        <a:prstGeom prst="rect">
          <a:avLst/>
        </a:prstGeom>
      </xdr:spPr>
    </xdr:pic>
    <xdr:clientData/>
  </xdr:oneCellAnchor>
  <xdr:twoCellAnchor editAs="oneCell">
    <xdr:from>
      <xdr:col>9</xdr:col>
      <xdr:colOff>28575</xdr:colOff>
      <xdr:row>3</xdr:row>
      <xdr:rowOff>123825</xdr:rowOff>
    </xdr:from>
    <xdr:to>
      <xdr:col>10</xdr:col>
      <xdr:colOff>48006</xdr:colOff>
      <xdr:row>7</xdr:row>
      <xdr:rowOff>38100</xdr:rowOff>
    </xdr:to>
    <xdr:pic>
      <xdr:nvPicPr>
        <xdr:cNvPr id="34" name="Picture 25">
          <a:extLst>
            <a:ext uri="{FF2B5EF4-FFF2-40B4-BE49-F238E27FC236}">
              <a16:creationId xmlns:a16="http://schemas.microsoft.com/office/drawing/2014/main" id="{4804A689-B1CA-4294-9847-40FBE8D37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467475" y="1676400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</xdr:row>
      <xdr:rowOff>28575</xdr:rowOff>
    </xdr:from>
    <xdr:to>
      <xdr:col>2</xdr:col>
      <xdr:colOff>600075</xdr:colOff>
      <xdr:row>8</xdr:row>
      <xdr:rowOff>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A32F84C-5401-4165-B12A-13AA333F8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695450"/>
          <a:ext cx="58102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</xdr:colOff>
      <xdr:row>4</xdr:row>
      <xdr:rowOff>76200</xdr:rowOff>
    </xdr:from>
    <xdr:to>
      <xdr:col>15</xdr:col>
      <xdr:colOff>59106</xdr:colOff>
      <xdr:row>7</xdr:row>
      <xdr:rowOff>43815</xdr:rowOff>
    </xdr:to>
    <xdr:pic>
      <xdr:nvPicPr>
        <xdr:cNvPr id="36" name="Picture 71">
          <a:extLst>
            <a:ext uri="{FF2B5EF4-FFF2-40B4-BE49-F238E27FC236}">
              <a16:creationId xmlns:a16="http://schemas.microsoft.com/office/drawing/2014/main" id="{230EC3A7-46CE-49BA-A171-052B96638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20300" y="17907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638175</xdr:colOff>
      <xdr:row>3</xdr:row>
      <xdr:rowOff>123825</xdr:rowOff>
    </xdr:from>
    <xdr:to>
      <xdr:col>17</xdr:col>
      <xdr:colOff>609601</xdr:colOff>
      <xdr:row>7</xdr:row>
      <xdr:rowOff>74295</xdr:rowOff>
    </xdr:to>
    <xdr:pic>
      <xdr:nvPicPr>
        <xdr:cNvPr id="3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1A59AF9C-8777-4EF2-9251-1EE23EA76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096625" y="1790700"/>
          <a:ext cx="619126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19050</xdr:colOff>
      <xdr:row>3</xdr:row>
      <xdr:rowOff>133350</xdr:rowOff>
    </xdr:from>
    <xdr:to>
      <xdr:col>15</xdr:col>
      <xdr:colOff>638176</xdr:colOff>
      <xdr:row>7</xdr:row>
      <xdr:rowOff>114300</xdr:rowOff>
    </xdr:to>
    <xdr:pic>
      <xdr:nvPicPr>
        <xdr:cNvPr id="38" name="Picture 47" descr="HERMIE">
          <a:extLst>
            <a:ext uri="{FF2B5EF4-FFF2-40B4-BE49-F238E27FC236}">
              <a16:creationId xmlns:a16="http://schemas.microsoft.com/office/drawing/2014/main" id="{BE4B539B-3754-457A-93D1-E98B2FCDB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829800" y="1800225"/>
          <a:ext cx="619126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3</xdr:row>
      <xdr:rowOff>36511</xdr:rowOff>
    </xdr:from>
    <xdr:to>
      <xdr:col>11</xdr:col>
      <xdr:colOff>581025</xdr:colOff>
      <xdr:row>7</xdr:row>
      <xdr:rowOff>123825</xdr:rowOff>
    </xdr:to>
    <xdr:pic>
      <xdr:nvPicPr>
        <xdr:cNvPr id="39" name="Picture 68" descr="MORONEY">
          <a:extLst>
            <a:ext uri="{FF2B5EF4-FFF2-40B4-BE49-F238E27FC236}">
              <a16:creationId xmlns:a16="http://schemas.microsoft.com/office/drawing/2014/main" id="{EE32A51B-A1BE-47D3-8486-BB51B164E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86625" y="1703386"/>
          <a:ext cx="514350" cy="735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18820</xdr:colOff>
      <xdr:row>3</xdr:row>
      <xdr:rowOff>9525</xdr:rowOff>
    </xdr:from>
    <xdr:to>
      <xdr:col>12</xdr:col>
      <xdr:colOff>638175</xdr:colOff>
      <xdr:row>8</xdr:row>
      <xdr:rowOff>9991</xdr:rowOff>
    </xdr:to>
    <xdr:pic>
      <xdr:nvPicPr>
        <xdr:cNvPr id="40" name="Picture 91">
          <a:extLst>
            <a:ext uri="{FF2B5EF4-FFF2-40B4-BE49-F238E27FC236}">
              <a16:creationId xmlns:a16="http://schemas.microsoft.com/office/drawing/2014/main" id="{EBD2059C-7472-4B25-AF6D-E527EF1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886470" y="1676400"/>
          <a:ext cx="619355" cy="829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38101</xdr:colOff>
      <xdr:row>3</xdr:row>
      <xdr:rowOff>38100</xdr:rowOff>
    </xdr:from>
    <xdr:to>
      <xdr:col>16</xdr:col>
      <xdr:colOff>609601</xdr:colOff>
      <xdr:row>7</xdr:row>
      <xdr:rowOff>93345</xdr:rowOff>
    </xdr:to>
    <xdr:pic>
      <xdr:nvPicPr>
        <xdr:cNvPr id="4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9ADB2D4C-E028-47FF-BCD0-1AB0049B4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96551" y="1704975"/>
          <a:ext cx="571500" cy="70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28575</xdr:colOff>
      <xdr:row>3</xdr:row>
      <xdr:rowOff>123825</xdr:rowOff>
    </xdr:from>
    <xdr:ext cx="600075" cy="590550"/>
    <xdr:pic>
      <xdr:nvPicPr>
        <xdr:cNvPr id="42" name="Picture 50" descr="daemong">
          <a:extLst>
            <a:ext uri="{FF2B5EF4-FFF2-40B4-BE49-F238E27FC236}">
              <a16:creationId xmlns:a16="http://schemas.microsoft.com/office/drawing/2014/main" id="{9A21621D-CE0F-450A-AD61-9ECE3BB05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00825" y="1790700"/>
          <a:ext cx="600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66675</xdr:colOff>
      <xdr:row>3</xdr:row>
      <xdr:rowOff>28575</xdr:rowOff>
    </xdr:from>
    <xdr:to>
      <xdr:col>13</xdr:col>
      <xdr:colOff>615315</xdr:colOff>
      <xdr:row>7</xdr:row>
      <xdr:rowOff>160020</xdr:rowOff>
    </xdr:to>
    <xdr:pic>
      <xdr:nvPicPr>
        <xdr:cNvPr id="43" name="Picture 65">
          <a:extLst>
            <a:ext uri="{FF2B5EF4-FFF2-40B4-BE49-F238E27FC236}">
              <a16:creationId xmlns:a16="http://schemas.microsoft.com/office/drawing/2014/main" id="{8437D8B7-634F-4E6D-B1D8-E617F1DAFE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8582025" y="1695450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97390</xdr:colOff>
      <xdr:row>2</xdr:row>
      <xdr:rowOff>542925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4787394-6823-4E26-9510-D8666C177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8040" cy="15049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457200</xdr:colOff>
      <xdr:row>0</xdr:row>
      <xdr:rowOff>47625</xdr:rowOff>
    </xdr:from>
    <xdr:to>
      <xdr:col>18</xdr:col>
      <xdr:colOff>2140</xdr:colOff>
      <xdr:row>2</xdr:row>
      <xdr:rowOff>590550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6D4399C-87E4-49C2-88B4-080304FAC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47625"/>
          <a:ext cx="1488040" cy="15049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1238250</xdr:colOff>
      <xdr:row>5</xdr:row>
      <xdr:rowOff>38100</xdr:rowOff>
    </xdr:to>
    <xdr:pic>
      <xdr:nvPicPr>
        <xdr:cNvPr id="26625" name="Picture 19" descr="CFF Logo.jpg">
          <a:extLst>
            <a:ext uri="{FF2B5EF4-FFF2-40B4-BE49-F238E27FC236}">
              <a16:creationId xmlns:a16="http://schemas.microsoft.com/office/drawing/2014/main" id="{00000000-0008-0000-0300-0000016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239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6626" name="Picture 25">
          <a:extLst>
            <a:ext uri="{FF2B5EF4-FFF2-40B4-BE49-F238E27FC236}">
              <a16:creationId xmlns:a16="http://schemas.microsoft.com/office/drawing/2014/main" id="{00000000-0008-0000-0300-000002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99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3</xdr:row>
      <xdr:rowOff>38100</xdr:rowOff>
    </xdr:from>
    <xdr:to>
      <xdr:col>10</xdr:col>
      <xdr:colOff>619125</xdr:colOff>
      <xdr:row>7</xdr:row>
      <xdr:rowOff>161925</xdr:rowOff>
    </xdr:to>
    <xdr:pic>
      <xdr:nvPicPr>
        <xdr:cNvPr id="26627" name="Picture 22" descr="lOUIS">
          <a:extLst>
            <a:ext uri="{FF2B5EF4-FFF2-40B4-BE49-F238E27FC236}">
              <a16:creationId xmlns:a16="http://schemas.microsoft.com/office/drawing/2014/main" id="{00000000-0008-0000-0300-000003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77025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6628" name="Picture 63">
          <a:extLst>
            <a:ext uri="{FF2B5EF4-FFF2-40B4-BE49-F238E27FC236}">
              <a16:creationId xmlns:a16="http://schemas.microsoft.com/office/drawing/2014/main" id="{00000000-0008-0000-0300-000004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</xdr:row>
      <xdr:rowOff>47625</xdr:rowOff>
    </xdr:from>
    <xdr:to>
      <xdr:col>3</xdr:col>
      <xdr:colOff>609600</xdr:colOff>
      <xdr:row>7</xdr:row>
      <xdr:rowOff>38100</xdr:rowOff>
    </xdr:to>
    <xdr:pic>
      <xdr:nvPicPr>
        <xdr:cNvPr id="26629" name="Picture 71">
          <a:extLst>
            <a:ext uri="{FF2B5EF4-FFF2-40B4-BE49-F238E27FC236}">
              <a16:creationId xmlns:a16="http://schemas.microsoft.com/office/drawing/2014/main" id="{00000000-0008-0000-0300-000005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50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6630" name="Picture 53" descr="Mr">
          <a:extLst>
            <a:ext uri="{FF2B5EF4-FFF2-40B4-BE49-F238E27FC236}">
              <a16:creationId xmlns:a16="http://schemas.microsoft.com/office/drawing/2014/main" id="{00000000-0008-0000-0300-000006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869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3</xdr:row>
      <xdr:rowOff>114300</xdr:rowOff>
    </xdr:from>
    <xdr:to>
      <xdr:col>7</xdr:col>
      <xdr:colOff>609600</xdr:colOff>
      <xdr:row>7</xdr:row>
      <xdr:rowOff>66675</xdr:rowOff>
    </xdr:to>
    <xdr:pic>
      <xdr:nvPicPr>
        <xdr:cNvPr id="26631" name="Picture 47" descr="HERMIE">
          <a:extLst>
            <a:ext uri="{FF2B5EF4-FFF2-40B4-BE49-F238E27FC236}">
              <a16:creationId xmlns:a16="http://schemas.microsoft.com/office/drawing/2014/main" id="{00000000-0008-0000-0300-000007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05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152400</xdr:colOff>
      <xdr:row>3</xdr:row>
      <xdr:rowOff>28575</xdr:rowOff>
    </xdr:from>
    <xdr:to>
      <xdr:col>13</xdr:col>
      <xdr:colOff>628650</xdr:colOff>
      <xdr:row>8</xdr:row>
      <xdr:rowOff>0</xdr:rowOff>
    </xdr:to>
    <xdr:pic>
      <xdr:nvPicPr>
        <xdr:cNvPr id="26632" name="Picture 68" descr="MORONEY">
          <a:extLst>
            <a:ext uri="{FF2B5EF4-FFF2-40B4-BE49-F238E27FC236}">
              <a16:creationId xmlns:a16="http://schemas.microsoft.com/office/drawing/2014/main" id="{00000000-0008-0000-0300-000008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667750" y="102870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3</xdr:row>
      <xdr:rowOff>95250</xdr:rowOff>
    </xdr:from>
    <xdr:to>
      <xdr:col>9</xdr:col>
      <xdr:colOff>619125</xdr:colOff>
      <xdr:row>7</xdr:row>
      <xdr:rowOff>85725</xdr:rowOff>
    </xdr:to>
    <xdr:pic>
      <xdr:nvPicPr>
        <xdr:cNvPr id="26633" name="Picture 181">
          <a:extLst>
            <a:ext uri="{FF2B5EF4-FFF2-40B4-BE49-F238E27FC236}">
              <a16:creationId xmlns:a16="http://schemas.microsoft.com/office/drawing/2014/main" id="{00000000-0008-0000-0300-000009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38850" y="1095375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</xdr:row>
      <xdr:rowOff>133350</xdr:rowOff>
    </xdr:from>
    <xdr:to>
      <xdr:col>6</xdr:col>
      <xdr:colOff>609600</xdr:colOff>
      <xdr:row>7</xdr:row>
      <xdr:rowOff>47625</xdr:rowOff>
    </xdr:to>
    <xdr:pic>
      <xdr:nvPicPr>
        <xdr:cNvPr id="26634" name="Picture 25">
          <a:extLst>
            <a:ext uri="{FF2B5EF4-FFF2-40B4-BE49-F238E27FC236}">
              <a16:creationId xmlns:a16="http://schemas.microsoft.com/office/drawing/2014/main" id="{00000000-0008-0000-0300-00000A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3860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76200</xdr:rowOff>
    </xdr:from>
    <xdr:to>
      <xdr:col>12</xdr:col>
      <xdr:colOff>619125</xdr:colOff>
      <xdr:row>7</xdr:row>
      <xdr:rowOff>152400</xdr:rowOff>
    </xdr:to>
    <xdr:pic>
      <xdr:nvPicPr>
        <xdr:cNvPr id="2663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300-00000B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43850" y="107632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6636" name="Picture 50" descr="daemong">
          <a:extLst>
            <a:ext uri="{FF2B5EF4-FFF2-40B4-BE49-F238E27FC236}">
              <a16:creationId xmlns:a16="http://schemas.microsoft.com/office/drawing/2014/main" id="{00000000-0008-0000-0300-00000C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663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300-00000D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15600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85725</xdr:rowOff>
    </xdr:from>
    <xdr:to>
      <xdr:col>5</xdr:col>
      <xdr:colOff>609600</xdr:colOff>
      <xdr:row>7</xdr:row>
      <xdr:rowOff>123825</xdr:rowOff>
    </xdr:to>
    <xdr:pic>
      <xdr:nvPicPr>
        <xdr:cNvPr id="2663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300-00000E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718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3</xdr:row>
      <xdr:rowOff>66675</xdr:rowOff>
    </xdr:from>
    <xdr:to>
      <xdr:col>14</xdr:col>
      <xdr:colOff>628650</xdr:colOff>
      <xdr:row>8</xdr:row>
      <xdr:rowOff>0</xdr:rowOff>
    </xdr:to>
    <xdr:pic>
      <xdr:nvPicPr>
        <xdr:cNvPr id="26639" name="Picture 643">
          <a:extLst>
            <a:ext uri="{FF2B5EF4-FFF2-40B4-BE49-F238E27FC236}">
              <a16:creationId xmlns:a16="http://schemas.microsoft.com/office/drawing/2014/main" id="{00000000-0008-0000-0300-00000F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191625" y="1066800"/>
          <a:ext cx="6000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</xdr:row>
      <xdr:rowOff>76200</xdr:rowOff>
    </xdr:from>
    <xdr:to>
      <xdr:col>2</xdr:col>
      <xdr:colOff>542925</xdr:colOff>
      <xdr:row>7</xdr:row>
      <xdr:rowOff>104775</xdr:rowOff>
    </xdr:to>
    <xdr:pic>
      <xdr:nvPicPr>
        <xdr:cNvPr id="26640" name="Picture 539">
          <a:extLst>
            <a:ext uri="{FF2B5EF4-FFF2-40B4-BE49-F238E27FC236}">
              <a16:creationId xmlns:a16="http://schemas.microsoft.com/office/drawing/2014/main" id="{00000000-0008-0000-0300-000010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43050" y="107632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6641" name="Picture 89">
          <a:extLst>
            <a:ext uri="{FF2B5EF4-FFF2-40B4-BE49-F238E27FC236}">
              <a16:creationId xmlns:a16="http://schemas.microsoft.com/office/drawing/2014/main" id="{00000000-0008-0000-0300-000011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381625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6642" name="Picture 91">
          <a:extLst>
            <a:ext uri="{FF2B5EF4-FFF2-40B4-BE49-F238E27FC236}">
              <a16:creationId xmlns:a16="http://schemas.microsoft.com/office/drawing/2014/main" id="{00000000-0008-0000-0300-000012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2520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17201" name="Picture 25">
          <a:extLst>
            <a:ext uri="{FF2B5EF4-FFF2-40B4-BE49-F238E27FC236}">
              <a16:creationId xmlns:a16="http://schemas.microsoft.com/office/drawing/2014/main" id="{00000000-0008-0000-0400-000031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600075</xdr:colOff>
      <xdr:row>7</xdr:row>
      <xdr:rowOff>161925</xdr:rowOff>
    </xdr:to>
    <xdr:pic>
      <xdr:nvPicPr>
        <xdr:cNvPr id="17202" name="Picture 22" descr="lOUIS">
          <a:extLst>
            <a:ext uri="{FF2B5EF4-FFF2-40B4-BE49-F238E27FC236}">
              <a16:creationId xmlns:a16="http://schemas.microsoft.com/office/drawing/2014/main" id="{00000000-0008-0000-0400-000032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0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619125</xdr:colOff>
      <xdr:row>7</xdr:row>
      <xdr:rowOff>142875</xdr:rowOff>
    </xdr:to>
    <xdr:pic>
      <xdr:nvPicPr>
        <xdr:cNvPr id="17203" name="Picture 63">
          <a:extLst>
            <a:ext uri="{FF2B5EF4-FFF2-40B4-BE49-F238E27FC236}">
              <a16:creationId xmlns:a16="http://schemas.microsoft.com/office/drawing/2014/main" id="{00000000-0008-0000-0400-000033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0" y="1038225"/>
          <a:ext cx="533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4</xdr:row>
      <xdr:rowOff>47625</xdr:rowOff>
    </xdr:from>
    <xdr:to>
      <xdr:col>10</xdr:col>
      <xdr:colOff>609600</xdr:colOff>
      <xdr:row>7</xdr:row>
      <xdr:rowOff>38100</xdr:rowOff>
    </xdr:to>
    <xdr:pic>
      <xdr:nvPicPr>
        <xdr:cNvPr id="17204" name="Picture 71">
          <a:extLst>
            <a:ext uri="{FF2B5EF4-FFF2-40B4-BE49-F238E27FC236}">
              <a16:creationId xmlns:a16="http://schemas.microsoft.com/office/drawing/2014/main" id="{00000000-0008-0000-0400-000034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9950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17205" name="Picture 53" descr="Mr">
          <a:extLst>
            <a:ext uri="{FF2B5EF4-FFF2-40B4-BE49-F238E27FC236}">
              <a16:creationId xmlns:a16="http://schemas.microsoft.com/office/drawing/2014/main" id="{00000000-0008-0000-0400-000035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3</xdr:row>
      <xdr:rowOff>114300</xdr:rowOff>
    </xdr:from>
    <xdr:to>
      <xdr:col>8</xdr:col>
      <xdr:colOff>628650</xdr:colOff>
      <xdr:row>7</xdr:row>
      <xdr:rowOff>66675</xdr:rowOff>
    </xdr:to>
    <xdr:pic>
      <xdr:nvPicPr>
        <xdr:cNvPr id="17206" name="Picture 47" descr="HERMIE">
          <a:extLst>
            <a:ext uri="{FF2B5EF4-FFF2-40B4-BE49-F238E27FC236}">
              <a16:creationId xmlns:a16="http://schemas.microsoft.com/office/drawing/2014/main" id="{00000000-0008-0000-0400-000036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00725" y="1114425"/>
          <a:ext cx="552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3</xdr:row>
      <xdr:rowOff>9525</xdr:rowOff>
    </xdr:from>
    <xdr:to>
      <xdr:col>3</xdr:col>
      <xdr:colOff>590550</xdr:colOff>
      <xdr:row>7</xdr:row>
      <xdr:rowOff>161925</xdr:rowOff>
    </xdr:to>
    <xdr:pic>
      <xdr:nvPicPr>
        <xdr:cNvPr id="17207" name="Picture 68" descr="MORONEY">
          <a:extLst>
            <a:ext uri="{FF2B5EF4-FFF2-40B4-BE49-F238E27FC236}">
              <a16:creationId xmlns:a16="http://schemas.microsoft.com/office/drawing/2014/main" id="{00000000-0008-0000-0400-000037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669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85725</xdr:rowOff>
    </xdr:from>
    <xdr:to>
      <xdr:col>5</xdr:col>
      <xdr:colOff>638175</xdr:colOff>
      <xdr:row>7</xdr:row>
      <xdr:rowOff>76200</xdr:rowOff>
    </xdr:to>
    <xdr:pic>
      <xdr:nvPicPr>
        <xdr:cNvPr id="17208" name="Picture 181">
          <a:extLst>
            <a:ext uri="{FF2B5EF4-FFF2-40B4-BE49-F238E27FC236}">
              <a16:creationId xmlns:a16="http://schemas.microsoft.com/office/drawing/2014/main" id="{00000000-0008-0000-0400-000038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86175" y="1085850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57150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17209" name="Picture 25">
          <a:extLst>
            <a:ext uri="{FF2B5EF4-FFF2-40B4-BE49-F238E27FC236}">
              <a16:creationId xmlns:a16="http://schemas.microsoft.com/office/drawing/2014/main" id="{00000000-0008-0000-0400-000039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5355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</xdr:row>
      <xdr:rowOff>57150</xdr:rowOff>
    </xdr:from>
    <xdr:to>
      <xdr:col>2</xdr:col>
      <xdr:colOff>609600</xdr:colOff>
      <xdr:row>7</xdr:row>
      <xdr:rowOff>133350</xdr:rowOff>
    </xdr:to>
    <xdr:pic>
      <xdr:nvPicPr>
        <xdr:cNvPr id="1721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400-00003A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04950" y="105727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17211" name="Picture 50" descr="daemong">
          <a:extLst>
            <a:ext uri="{FF2B5EF4-FFF2-40B4-BE49-F238E27FC236}">
              <a16:creationId xmlns:a16="http://schemas.microsoft.com/office/drawing/2014/main" id="{00000000-0008-0000-0400-00003B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05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17212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400-00003C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96675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</xdr:row>
      <xdr:rowOff>85725</xdr:rowOff>
    </xdr:from>
    <xdr:to>
      <xdr:col>7</xdr:col>
      <xdr:colOff>609600</xdr:colOff>
      <xdr:row>7</xdr:row>
      <xdr:rowOff>123825</xdr:rowOff>
    </xdr:to>
    <xdr:pic>
      <xdr:nvPicPr>
        <xdr:cNvPr id="1721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400-00003D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0482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</xdr:colOff>
      <xdr:row>3</xdr:row>
      <xdr:rowOff>47625</xdr:rowOff>
    </xdr:from>
    <xdr:to>
      <xdr:col>12</xdr:col>
      <xdr:colOff>704850</xdr:colOff>
      <xdr:row>7</xdr:row>
      <xdr:rowOff>161925</xdr:rowOff>
    </xdr:to>
    <xdr:pic>
      <xdr:nvPicPr>
        <xdr:cNvPr id="17214" name="Picture 643">
          <a:extLst>
            <a:ext uri="{FF2B5EF4-FFF2-40B4-BE49-F238E27FC236}">
              <a16:creationId xmlns:a16="http://schemas.microsoft.com/office/drawing/2014/main" id="{00000000-0008-0000-0400-00003E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91550" y="1047750"/>
          <a:ext cx="6953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3</xdr:row>
      <xdr:rowOff>85725</xdr:rowOff>
    </xdr:from>
    <xdr:to>
      <xdr:col>6</xdr:col>
      <xdr:colOff>561975</xdr:colOff>
      <xdr:row>7</xdr:row>
      <xdr:rowOff>114300</xdr:rowOff>
    </xdr:to>
    <xdr:pic>
      <xdr:nvPicPr>
        <xdr:cNvPr id="17215" name="Picture 539">
          <a:extLst>
            <a:ext uri="{FF2B5EF4-FFF2-40B4-BE49-F238E27FC236}">
              <a16:creationId xmlns:a16="http://schemas.microsoft.com/office/drawing/2014/main" id="{00000000-0008-0000-0400-00003F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46722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68</xdr:row>
      <xdr:rowOff>85725</xdr:rowOff>
    </xdr:from>
    <xdr:to>
      <xdr:col>20</xdr:col>
      <xdr:colOff>0</xdr:colOff>
      <xdr:row>68</xdr:row>
      <xdr:rowOff>85725</xdr:rowOff>
    </xdr:to>
    <xdr:cxnSp macro="">
      <xdr:nvCxnSpPr>
        <xdr:cNvPr id="17216" name="Straight Arrow Connector 21">
          <a:extLst>
            <a:ext uri="{FF2B5EF4-FFF2-40B4-BE49-F238E27FC236}">
              <a16:creationId xmlns:a16="http://schemas.microsoft.com/office/drawing/2014/main" id="{00000000-0008-0000-0400-000040430000}"/>
            </a:ext>
          </a:extLst>
        </xdr:cNvPr>
        <xdr:cNvCxnSpPr>
          <a:cxnSpLocks noChangeShapeType="1"/>
        </xdr:cNvCxnSpPr>
      </xdr:nvCxnSpPr>
      <xdr:spPr bwMode="auto">
        <a:xfrm flipH="1">
          <a:off x="13687425" y="980122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7</xdr:row>
      <xdr:rowOff>0</xdr:rowOff>
    </xdr:to>
    <xdr:pic>
      <xdr:nvPicPr>
        <xdr:cNvPr id="17217" name="Picture 10" descr="http://www.condinofantasyfootball.com/2015_Logo.jpg">
          <a:extLst>
            <a:ext uri="{FF2B5EF4-FFF2-40B4-BE49-F238E27FC236}">
              <a16:creationId xmlns:a16="http://schemas.microsoft.com/office/drawing/2014/main" id="{00000000-0008-0000-0400-000041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3</xdr:row>
      <xdr:rowOff>104775</xdr:rowOff>
    </xdr:from>
    <xdr:to>
      <xdr:col>9</xdr:col>
      <xdr:colOff>619125</xdr:colOff>
      <xdr:row>7</xdr:row>
      <xdr:rowOff>76200</xdr:rowOff>
    </xdr:to>
    <xdr:pic>
      <xdr:nvPicPr>
        <xdr:cNvPr id="17218" name="Picture 89">
          <a:extLst>
            <a:ext uri="{FF2B5EF4-FFF2-40B4-BE49-F238E27FC236}">
              <a16:creationId xmlns:a16="http://schemas.microsoft.com/office/drawing/2014/main" id="{00000000-0008-0000-0400-000042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543675" y="1104900"/>
          <a:ext cx="514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704850</xdr:colOff>
      <xdr:row>7</xdr:row>
      <xdr:rowOff>161925</xdr:rowOff>
    </xdr:to>
    <xdr:pic>
      <xdr:nvPicPr>
        <xdr:cNvPr id="17219" name="Picture 91">
          <a:extLst>
            <a:ext uri="{FF2B5EF4-FFF2-40B4-BE49-F238E27FC236}">
              <a16:creationId xmlns:a16="http://schemas.microsoft.com/office/drawing/2014/main" id="{00000000-0008-0000-0400-000043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172950" y="1019175"/>
          <a:ext cx="685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86</xdr:row>
      <xdr:rowOff>76200</xdr:rowOff>
    </xdr:from>
    <xdr:to>
      <xdr:col>20</xdr:col>
      <xdr:colOff>133350</xdr:colOff>
      <xdr:row>86</xdr:row>
      <xdr:rowOff>76200</xdr:rowOff>
    </xdr:to>
    <xdr:cxnSp macro="">
      <xdr:nvCxnSpPr>
        <xdr:cNvPr id="17220" name="Straight Arrow Connector 2">
          <a:extLst>
            <a:ext uri="{FF2B5EF4-FFF2-40B4-BE49-F238E27FC236}">
              <a16:creationId xmlns:a16="http://schemas.microsoft.com/office/drawing/2014/main" id="{00000000-0008-0000-0400-000044430000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113538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31</xdr:row>
      <xdr:rowOff>85725</xdr:rowOff>
    </xdr:from>
    <xdr:to>
      <xdr:col>20</xdr:col>
      <xdr:colOff>123825</xdr:colOff>
      <xdr:row>31</xdr:row>
      <xdr:rowOff>85725</xdr:rowOff>
    </xdr:to>
    <xdr:cxnSp macro="">
      <xdr:nvCxnSpPr>
        <xdr:cNvPr id="17221" name="Straight Arrow Connector 2">
          <a:extLst>
            <a:ext uri="{FF2B5EF4-FFF2-40B4-BE49-F238E27FC236}">
              <a16:creationId xmlns:a16="http://schemas.microsoft.com/office/drawing/2014/main" id="{00000000-0008-0000-0400-000045430000}"/>
            </a:ext>
          </a:extLst>
        </xdr:cNvPr>
        <xdr:cNvCxnSpPr>
          <a:cxnSpLocks noChangeShapeType="1"/>
        </xdr:cNvCxnSpPr>
      </xdr:nvCxnSpPr>
      <xdr:spPr bwMode="auto">
        <a:xfrm flipH="1">
          <a:off x="13687425" y="5534025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114300</xdr:colOff>
      <xdr:row>31</xdr:row>
      <xdr:rowOff>85725</xdr:rowOff>
    </xdr:from>
    <xdr:to>
      <xdr:col>20</xdr:col>
      <xdr:colOff>114300</xdr:colOff>
      <xdr:row>86</xdr:row>
      <xdr:rowOff>85725</xdr:rowOff>
    </xdr:to>
    <xdr:cxnSp macro="">
      <xdr:nvCxnSpPr>
        <xdr:cNvPr id="17222" name="Straight Connector 23">
          <a:extLst>
            <a:ext uri="{FF2B5EF4-FFF2-40B4-BE49-F238E27FC236}">
              <a16:creationId xmlns:a16="http://schemas.microsoft.com/office/drawing/2014/main" id="{00000000-0008-0000-0400-000046430000}"/>
            </a:ext>
          </a:extLst>
        </xdr:cNvPr>
        <xdr:cNvCxnSpPr>
          <a:cxnSpLocks noChangeShapeType="1"/>
        </xdr:cNvCxnSpPr>
      </xdr:nvCxnSpPr>
      <xdr:spPr bwMode="auto">
        <a:xfrm>
          <a:off x="14030325" y="5534025"/>
          <a:ext cx="0" cy="58293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2</xdr:col>
      <xdr:colOff>466725</xdr:colOff>
      <xdr:row>87</xdr:row>
      <xdr:rowOff>47625</xdr:rowOff>
    </xdr:from>
    <xdr:to>
      <xdr:col>2</xdr:col>
      <xdr:colOff>466725</xdr:colOff>
      <xdr:row>88</xdr:row>
      <xdr:rowOff>38100</xdr:rowOff>
    </xdr:to>
    <xdr:cxnSp macro="">
      <xdr:nvCxnSpPr>
        <xdr:cNvPr id="17223" name="Straight Arrow Connector 34">
          <a:extLst>
            <a:ext uri="{FF2B5EF4-FFF2-40B4-BE49-F238E27FC236}">
              <a16:creationId xmlns:a16="http://schemas.microsoft.com/office/drawing/2014/main" id="{00000000-0008-0000-0400-000047430000}"/>
            </a:ext>
          </a:extLst>
        </xdr:cNvPr>
        <xdr:cNvCxnSpPr>
          <a:cxnSpLocks noChangeShapeType="1"/>
        </xdr:cNvCxnSpPr>
      </xdr:nvCxnSpPr>
      <xdr:spPr bwMode="auto">
        <a:xfrm>
          <a:off x="190500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466725</xdr:colOff>
      <xdr:row>87</xdr:row>
      <xdr:rowOff>47625</xdr:rowOff>
    </xdr:from>
    <xdr:to>
      <xdr:col>16</xdr:col>
      <xdr:colOff>476250</xdr:colOff>
      <xdr:row>87</xdr:row>
      <xdr:rowOff>47625</xdr:rowOff>
    </xdr:to>
    <xdr:cxnSp macro="">
      <xdr:nvCxnSpPr>
        <xdr:cNvPr id="17224" name="Straight Connector 36">
          <a:extLst>
            <a:ext uri="{FF2B5EF4-FFF2-40B4-BE49-F238E27FC236}">
              <a16:creationId xmlns:a16="http://schemas.microsoft.com/office/drawing/2014/main" id="{00000000-0008-0000-0400-000048430000}"/>
            </a:ext>
          </a:extLst>
        </xdr:cNvPr>
        <xdr:cNvCxnSpPr>
          <a:cxnSpLocks noChangeShapeType="1"/>
        </xdr:cNvCxnSpPr>
      </xdr:nvCxnSpPr>
      <xdr:spPr bwMode="auto">
        <a:xfrm>
          <a:off x="1905000" y="11496675"/>
          <a:ext cx="1001077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7</xdr:col>
      <xdr:colOff>447675</xdr:colOff>
      <xdr:row>87</xdr:row>
      <xdr:rowOff>57150</xdr:rowOff>
    </xdr:from>
    <xdr:to>
      <xdr:col>7</xdr:col>
      <xdr:colOff>447675</xdr:colOff>
      <xdr:row>88</xdr:row>
      <xdr:rowOff>47625</xdr:rowOff>
    </xdr:to>
    <xdr:cxnSp macro="">
      <xdr:nvCxnSpPr>
        <xdr:cNvPr id="17225" name="Straight Arrow Connector 34">
          <a:extLst>
            <a:ext uri="{FF2B5EF4-FFF2-40B4-BE49-F238E27FC236}">
              <a16:creationId xmlns:a16="http://schemas.microsoft.com/office/drawing/2014/main" id="{00000000-0008-0000-0400-000049430000}"/>
            </a:ext>
          </a:extLst>
        </xdr:cNvPr>
        <xdr:cNvCxnSpPr>
          <a:cxnSpLocks noChangeShapeType="1"/>
        </xdr:cNvCxnSpPr>
      </xdr:nvCxnSpPr>
      <xdr:spPr bwMode="auto">
        <a:xfrm>
          <a:off x="5457825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10</xdr:col>
      <xdr:colOff>485775</xdr:colOff>
      <xdr:row>87</xdr:row>
      <xdr:rowOff>57150</xdr:rowOff>
    </xdr:from>
    <xdr:to>
      <xdr:col>10</xdr:col>
      <xdr:colOff>485775</xdr:colOff>
      <xdr:row>88</xdr:row>
      <xdr:rowOff>47625</xdr:rowOff>
    </xdr:to>
    <xdr:cxnSp macro="">
      <xdr:nvCxnSpPr>
        <xdr:cNvPr id="17226" name="Straight Arrow Connector 34">
          <a:extLst>
            <a:ext uri="{FF2B5EF4-FFF2-40B4-BE49-F238E27FC236}">
              <a16:creationId xmlns:a16="http://schemas.microsoft.com/office/drawing/2014/main" id="{00000000-0008-0000-0400-00004A430000}"/>
            </a:ext>
          </a:extLst>
        </xdr:cNvPr>
        <xdr:cNvCxnSpPr>
          <a:cxnSpLocks noChangeShapeType="1"/>
        </xdr:cNvCxnSpPr>
      </xdr:nvCxnSpPr>
      <xdr:spPr bwMode="auto">
        <a:xfrm>
          <a:off x="763905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485775</xdr:colOff>
      <xdr:row>87</xdr:row>
      <xdr:rowOff>47625</xdr:rowOff>
    </xdr:from>
    <xdr:to>
      <xdr:col>16</xdr:col>
      <xdr:colOff>485775</xdr:colOff>
      <xdr:row>88</xdr:row>
      <xdr:rowOff>38100</xdr:rowOff>
    </xdr:to>
    <xdr:cxnSp macro="">
      <xdr:nvCxnSpPr>
        <xdr:cNvPr id="17227" name="Straight Arrow Connector 34">
          <a:extLst>
            <a:ext uri="{FF2B5EF4-FFF2-40B4-BE49-F238E27FC236}">
              <a16:creationId xmlns:a16="http://schemas.microsoft.com/office/drawing/2014/main" id="{00000000-0008-0000-0400-00004B430000}"/>
            </a:ext>
          </a:extLst>
        </xdr:cNvPr>
        <xdr:cNvCxnSpPr>
          <a:cxnSpLocks noChangeShapeType="1"/>
        </xdr:cNvCxnSpPr>
      </xdr:nvCxnSpPr>
      <xdr:spPr bwMode="auto">
        <a:xfrm>
          <a:off x="1192530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7</xdr:row>
      <xdr:rowOff>0</xdr:rowOff>
    </xdr:to>
    <xdr:pic>
      <xdr:nvPicPr>
        <xdr:cNvPr id="23175" name="Picture 10" descr="http://www.condinofantasyfootball.com/2015_Logo.jpg">
          <a:extLst>
            <a:ext uri="{FF2B5EF4-FFF2-40B4-BE49-F238E27FC236}">
              <a16:creationId xmlns:a16="http://schemas.microsoft.com/office/drawing/2014/main" id="{00000000-0008-0000-0500-000087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811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3176" name="Picture 25">
          <a:extLst>
            <a:ext uri="{FF2B5EF4-FFF2-40B4-BE49-F238E27FC236}">
              <a16:creationId xmlns:a16="http://schemas.microsoft.com/office/drawing/2014/main" id="{00000000-0008-0000-0500-000088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99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19050</xdr:rowOff>
    </xdr:from>
    <xdr:to>
      <xdr:col>14</xdr:col>
      <xdr:colOff>600075</xdr:colOff>
      <xdr:row>7</xdr:row>
      <xdr:rowOff>142875</xdr:rowOff>
    </xdr:to>
    <xdr:pic>
      <xdr:nvPicPr>
        <xdr:cNvPr id="23177" name="Picture 22" descr="lOUIS">
          <a:extLst>
            <a:ext uri="{FF2B5EF4-FFF2-40B4-BE49-F238E27FC236}">
              <a16:creationId xmlns:a16="http://schemas.microsoft.com/office/drawing/2014/main" id="{00000000-0008-0000-0500-000089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2487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3178" name="Picture 63">
          <a:extLst>
            <a:ext uri="{FF2B5EF4-FFF2-40B4-BE49-F238E27FC236}">
              <a16:creationId xmlns:a16="http://schemas.microsoft.com/office/drawing/2014/main" id="{00000000-0008-0000-0500-00008A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62250" y="1038225"/>
          <a:ext cx="533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4</xdr:row>
      <xdr:rowOff>47625</xdr:rowOff>
    </xdr:from>
    <xdr:to>
      <xdr:col>10</xdr:col>
      <xdr:colOff>609600</xdr:colOff>
      <xdr:row>7</xdr:row>
      <xdr:rowOff>38100</xdr:rowOff>
    </xdr:to>
    <xdr:pic>
      <xdr:nvPicPr>
        <xdr:cNvPr id="23179" name="Picture 71">
          <a:extLst>
            <a:ext uri="{FF2B5EF4-FFF2-40B4-BE49-F238E27FC236}">
              <a16:creationId xmlns:a16="http://schemas.microsoft.com/office/drawing/2014/main" id="{00000000-0008-0000-0500-00008B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389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3180" name="Picture 53" descr="Mr">
          <a:extLst>
            <a:ext uri="{FF2B5EF4-FFF2-40B4-BE49-F238E27FC236}">
              <a16:creationId xmlns:a16="http://schemas.microsoft.com/office/drawing/2014/main" id="{00000000-0008-0000-0500-00008C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869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3</xdr:row>
      <xdr:rowOff>114300</xdr:rowOff>
    </xdr:from>
    <xdr:to>
      <xdr:col>8</xdr:col>
      <xdr:colOff>609600</xdr:colOff>
      <xdr:row>7</xdr:row>
      <xdr:rowOff>66675</xdr:rowOff>
    </xdr:to>
    <xdr:pic>
      <xdr:nvPicPr>
        <xdr:cNvPr id="23181" name="Picture 47" descr="HERMIE">
          <a:extLst>
            <a:ext uri="{FF2B5EF4-FFF2-40B4-BE49-F238E27FC236}">
              <a16:creationId xmlns:a16="http://schemas.microsoft.com/office/drawing/2014/main" id="{00000000-0008-0000-0500-00008D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334000" y="1114425"/>
          <a:ext cx="552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3</xdr:row>
      <xdr:rowOff>9525</xdr:rowOff>
    </xdr:from>
    <xdr:to>
      <xdr:col>3</xdr:col>
      <xdr:colOff>590550</xdr:colOff>
      <xdr:row>7</xdr:row>
      <xdr:rowOff>161925</xdr:rowOff>
    </xdr:to>
    <xdr:pic>
      <xdr:nvPicPr>
        <xdr:cNvPr id="23182" name="Picture 68" descr="MORONEY">
          <a:extLst>
            <a:ext uri="{FF2B5EF4-FFF2-40B4-BE49-F238E27FC236}">
              <a16:creationId xmlns:a16="http://schemas.microsoft.com/office/drawing/2014/main" id="{00000000-0008-0000-0500-00008E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52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85725</xdr:rowOff>
    </xdr:from>
    <xdr:to>
      <xdr:col>5</xdr:col>
      <xdr:colOff>609600</xdr:colOff>
      <xdr:row>7</xdr:row>
      <xdr:rowOff>76200</xdr:rowOff>
    </xdr:to>
    <xdr:pic>
      <xdr:nvPicPr>
        <xdr:cNvPr id="23183" name="Picture 181">
          <a:extLst>
            <a:ext uri="{FF2B5EF4-FFF2-40B4-BE49-F238E27FC236}">
              <a16:creationId xmlns:a16="http://schemas.microsoft.com/office/drawing/2014/main" id="{00000000-0008-0000-0500-00008F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409950" y="1085850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57150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23184" name="Picture 25">
          <a:extLst>
            <a:ext uri="{FF2B5EF4-FFF2-40B4-BE49-F238E27FC236}">
              <a16:creationId xmlns:a16="http://schemas.microsoft.com/office/drawing/2014/main" id="{00000000-0008-0000-0500-000090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0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</xdr:row>
      <xdr:rowOff>57150</xdr:rowOff>
    </xdr:from>
    <xdr:to>
      <xdr:col>2</xdr:col>
      <xdr:colOff>609600</xdr:colOff>
      <xdr:row>7</xdr:row>
      <xdr:rowOff>133350</xdr:rowOff>
    </xdr:to>
    <xdr:pic>
      <xdr:nvPicPr>
        <xdr:cNvPr id="2318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500-000091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325" y="105727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3186" name="Picture 50" descr="daemong">
          <a:extLst>
            <a:ext uri="{FF2B5EF4-FFF2-40B4-BE49-F238E27FC236}">
              <a16:creationId xmlns:a16="http://schemas.microsoft.com/office/drawing/2014/main" id="{00000000-0008-0000-0500-000092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318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500-000093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15600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</xdr:row>
      <xdr:rowOff>85725</xdr:rowOff>
    </xdr:from>
    <xdr:to>
      <xdr:col>7</xdr:col>
      <xdr:colOff>609600</xdr:colOff>
      <xdr:row>7</xdr:row>
      <xdr:rowOff>123825</xdr:rowOff>
    </xdr:to>
    <xdr:pic>
      <xdr:nvPicPr>
        <xdr:cNvPr id="2318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500-000094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6672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3</xdr:row>
      <xdr:rowOff>104775</xdr:rowOff>
    </xdr:from>
    <xdr:to>
      <xdr:col>12</xdr:col>
      <xdr:colOff>609600</xdr:colOff>
      <xdr:row>7</xdr:row>
      <xdr:rowOff>123825</xdr:rowOff>
    </xdr:to>
    <xdr:pic>
      <xdr:nvPicPr>
        <xdr:cNvPr id="23189" name="Picture 643">
          <a:extLst>
            <a:ext uri="{FF2B5EF4-FFF2-40B4-BE49-F238E27FC236}">
              <a16:creationId xmlns:a16="http://schemas.microsoft.com/office/drawing/2014/main" id="{00000000-0008-0000-0500-000095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86700" y="1104900"/>
          <a:ext cx="5905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3</xdr:row>
      <xdr:rowOff>85725</xdr:rowOff>
    </xdr:from>
    <xdr:to>
      <xdr:col>6</xdr:col>
      <xdr:colOff>561975</xdr:colOff>
      <xdr:row>7</xdr:row>
      <xdr:rowOff>114300</xdr:rowOff>
    </xdr:to>
    <xdr:pic>
      <xdr:nvPicPr>
        <xdr:cNvPr id="23190" name="Picture 539">
          <a:extLst>
            <a:ext uri="{FF2B5EF4-FFF2-40B4-BE49-F238E27FC236}">
              <a16:creationId xmlns:a16="http://schemas.microsoft.com/office/drawing/2014/main" id="{00000000-0008-0000-0500-000096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152900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3</xdr:row>
      <xdr:rowOff>104775</xdr:rowOff>
    </xdr:from>
    <xdr:to>
      <xdr:col>9</xdr:col>
      <xdr:colOff>581025</xdr:colOff>
      <xdr:row>7</xdr:row>
      <xdr:rowOff>76200</xdr:rowOff>
    </xdr:to>
    <xdr:pic>
      <xdr:nvPicPr>
        <xdr:cNvPr id="23191" name="Picture 89">
          <a:extLst>
            <a:ext uri="{FF2B5EF4-FFF2-40B4-BE49-F238E27FC236}">
              <a16:creationId xmlns:a16="http://schemas.microsoft.com/office/drawing/2014/main" id="{00000000-0008-0000-0500-000097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991225" y="1104900"/>
          <a:ext cx="514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3192" name="Picture 91">
          <a:extLst>
            <a:ext uri="{FF2B5EF4-FFF2-40B4-BE49-F238E27FC236}">
              <a16:creationId xmlns:a16="http://schemas.microsoft.com/office/drawing/2014/main" id="{00000000-0008-0000-0500-000098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2520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24314" name="Picture 25">
          <a:extLst>
            <a:ext uri="{FF2B5EF4-FFF2-40B4-BE49-F238E27FC236}">
              <a16:creationId xmlns:a16="http://schemas.microsoft.com/office/drawing/2014/main" id="{00000000-0008-0000-0600-0000FA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487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3</xdr:row>
      <xdr:rowOff>19050</xdr:rowOff>
    </xdr:from>
    <xdr:to>
      <xdr:col>9</xdr:col>
      <xdr:colOff>600075</xdr:colOff>
      <xdr:row>7</xdr:row>
      <xdr:rowOff>142875</xdr:rowOff>
    </xdr:to>
    <xdr:pic>
      <xdr:nvPicPr>
        <xdr:cNvPr id="24315" name="Picture 22" descr="lOUIS">
          <a:extLst>
            <a:ext uri="{FF2B5EF4-FFF2-40B4-BE49-F238E27FC236}">
              <a16:creationId xmlns:a16="http://schemas.microsoft.com/office/drawing/2014/main" id="{00000000-0008-0000-0600-0000F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0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38100</xdr:rowOff>
    </xdr:from>
    <xdr:to>
      <xdr:col>12</xdr:col>
      <xdr:colOff>628650</xdr:colOff>
      <xdr:row>7</xdr:row>
      <xdr:rowOff>142875</xdr:rowOff>
    </xdr:to>
    <xdr:pic>
      <xdr:nvPicPr>
        <xdr:cNvPr id="24316" name="Picture 63">
          <a:extLst>
            <a:ext uri="{FF2B5EF4-FFF2-40B4-BE49-F238E27FC236}">
              <a16:creationId xmlns:a16="http://schemas.microsoft.com/office/drawing/2014/main" id="{00000000-0008-0000-0600-0000F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1060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66675</xdr:colOff>
      <xdr:row>4</xdr:row>
      <xdr:rowOff>47625</xdr:rowOff>
    </xdr:from>
    <xdr:to>
      <xdr:col>14</xdr:col>
      <xdr:colOff>647700</xdr:colOff>
      <xdr:row>7</xdr:row>
      <xdr:rowOff>38100</xdr:rowOff>
    </xdr:to>
    <xdr:pic>
      <xdr:nvPicPr>
        <xdr:cNvPr id="24317" name="Picture 71">
          <a:extLst>
            <a:ext uri="{FF2B5EF4-FFF2-40B4-BE49-F238E27FC236}">
              <a16:creationId xmlns:a16="http://schemas.microsoft.com/office/drawing/2014/main" id="{00000000-0008-0000-0600-0000F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29825" y="1209675"/>
          <a:ext cx="581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3</xdr:row>
      <xdr:rowOff>19050</xdr:rowOff>
    </xdr:from>
    <xdr:to>
      <xdr:col>5</xdr:col>
      <xdr:colOff>628650</xdr:colOff>
      <xdr:row>7</xdr:row>
      <xdr:rowOff>161925</xdr:rowOff>
    </xdr:to>
    <xdr:pic>
      <xdr:nvPicPr>
        <xdr:cNvPr id="2431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600-0000FE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00450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</xdr:colOff>
      <xdr:row>3</xdr:row>
      <xdr:rowOff>19050</xdr:rowOff>
    </xdr:from>
    <xdr:to>
      <xdr:col>10</xdr:col>
      <xdr:colOff>571500</xdr:colOff>
      <xdr:row>8</xdr:row>
      <xdr:rowOff>0</xdr:rowOff>
    </xdr:to>
    <xdr:pic>
      <xdr:nvPicPr>
        <xdr:cNvPr id="24319" name="Picture 53" descr="Mr">
          <a:extLst>
            <a:ext uri="{FF2B5EF4-FFF2-40B4-BE49-F238E27FC236}">
              <a16:creationId xmlns:a16="http://schemas.microsoft.com/office/drawing/2014/main" id="{00000000-0008-0000-0600-0000FF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818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3</xdr:row>
      <xdr:rowOff>114300</xdr:rowOff>
    </xdr:from>
    <xdr:to>
      <xdr:col>2</xdr:col>
      <xdr:colOff>657225</xdr:colOff>
      <xdr:row>7</xdr:row>
      <xdr:rowOff>66675</xdr:rowOff>
    </xdr:to>
    <xdr:pic>
      <xdr:nvPicPr>
        <xdr:cNvPr id="24320" name="Picture 47" descr="HERMIE">
          <a:extLst>
            <a:ext uri="{FF2B5EF4-FFF2-40B4-BE49-F238E27FC236}">
              <a16:creationId xmlns:a16="http://schemas.microsoft.com/office/drawing/2014/main" id="{00000000-0008-0000-0600-000000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4780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9525</xdr:rowOff>
    </xdr:from>
    <xdr:to>
      <xdr:col>6</xdr:col>
      <xdr:colOff>590550</xdr:colOff>
      <xdr:row>7</xdr:row>
      <xdr:rowOff>161925</xdr:rowOff>
    </xdr:to>
    <xdr:pic>
      <xdr:nvPicPr>
        <xdr:cNvPr id="24321" name="Picture 68" descr="MORONEY">
          <a:extLst>
            <a:ext uri="{FF2B5EF4-FFF2-40B4-BE49-F238E27FC236}">
              <a16:creationId xmlns:a16="http://schemas.microsoft.com/office/drawing/2014/main" id="{00000000-0008-0000-0600-000001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624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85725</xdr:rowOff>
    </xdr:from>
    <xdr:to>
      <xdr:col>15</xdr:col>
      <xdr:colOff>657225</xdr:colOff>
      <xdr:row>7</xdr:row>
      <xdr:rowOff>76200</xdr:rowOff>
    </xdr:to>
    <xdr:pic>
      <xdr:nvPicPr>
        <xdr:cNvPr id="24322" name="Picture 181">
          <a:extLst>
            <a:ext uri="{FF2B5EF4-FFF2-40B4-BE49-F238E27FC236}">
              <a16:creationId xmlns:a16="http://schemas.microsoft.com/office/drawing/2014/main" id="{00000000-0008-0000-0600-000002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753725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133350</xdr:rowOff>
    </xdr:from>
    <xdr:to>
      <xdr:col>16</xdr:col>
      <xdr:colOff>666750</xdr:colOff>
      <xdr:row>7</xdr:row>
      <xdr:rowOff>47625</xdr:rowOff>
    </xdr:to>
    <xdr:pic>
      <xdr:nvPicPr>
        <xdr:cNvPr id="24323" name="Picture 25">
          <a:extLst>
            <a:ext uri="{FF2B5EF4-FFF2-40B4-BE49-F238E27FC236}">
              <a16:creationId xmlns:a16="http://schemas.microsoft.com/office/drawing/2014/main" id="{00000000-0008-0000-0600-000003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49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</xdr:row>
      <xdr:rowOff>47625</xdr:rowOff>
    </xdr:from>
    <xdr:to>
      <xdr:col>3</xdr:col>
      <xdr:colOff>628650</xdr:colOff>
      <xdr:row>7</xdr:row>
      <xdr:rowOff>123825</xdr:rowOff>
    </xdr:to>
    <xdr:pic>
      <xdr:nvPicPr>
        <xdr:cNvPr id="24324" name="Picture 35" descr="CHIEF1.JPG">
          <a:extLst>
            <a:ext uri="{FF2B5EF4-FFF2-40B4-BE49-F238E27FC236}">
              <a16:creationId xmlns:a16="http://schemas.microsoft.com/office/drawing/2014/main" id="{00000000-0008-0000-0600-000004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7170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3</xdr:row>
      <xdr:rowOff>57150</xdr:rowOff>
    </xdr:from>
    <xdr:to>
      <xdr:col>4</xdr:col>
      <xdr:colOff>647700</xdr:colOff>
      <xdr:row>7</xdr:row>
      <xdr:rowOff>133350</xdr:rowOff>
    </xdr:to>
    <xdr:pic>
      <xdr:nvPicPr>
        <xdr:cNvPr id="2432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600-000005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860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</xdr:colOff>
      <xdr:row>3</xdr:row>
      <xdr:rowOff>95250</xdr:rowOff>
    </xdr:from>
    <xdr:to>
      <xdr:col>13</xdr:col>
      <xdr:colOff>581025</xdr:colOff>
      <xdr:row>7</xdr:row>
      <xdr:rowOff>104775</xdr:rowOff>
    </xdr:to>
    <xdr:pic>
      <xdr:nvPicPr>
        <xdr:cNvPr id="24326" name="Picture 50" descr="daemong">
          <a:extLst>
            <a:ext uri="{FF2B5EF4-FFF2-40B4-BE49-F238E27FC236}">
              <a16:creationId xmlns:a16="http://schemas.microsoft.com/office/drawing/2014/main" id="{00000000-0008-0000-0600-000006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286875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</xdr:row>
      <xdr:rowOff>66675</xdr:rowOff>
    </xdr:from>
    <xdr:to>
      <xdr:col>7</xdr:col>
      <xdr:colOff>657225</xdr:colOff>
      <xdr:row>7</xdr:row>
      <xdr:rowOff>133350</xdr:rowOff>
    </xdr:to>
    <xdr:pic>
      <xdr:nvPicPr>
        <xdr:cNvPr id="2432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600-000007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196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3</xdr:row>
      <xdr:rowOff>85725</xdr:rowOff>
    </xdr:from>
    <xdr:to>
      <xdr:col>17</xdr:col>
      <xdr:colOff>628650</xdr:colOff>
      <xdr:row>7</xdr:row>
      <xdr:rowOff>123825</xdr:rowOff>
    </xdr:to>
    <xdr:pic>
      <xdr:nvPicPr>
        <xdr:cNvPr id="2432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600-000008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1443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3</xdr:row>
      <xdr:rowOff>104775</xdr:rowOff>
    </xdr:from>
    <xdr:to>
      <xdr:col>8</xdr:col>
      <xdr:colOff>647700</xdr:colOff>
      <xdr:row>7</xdr:row>
      <xdr:rowOff>76200</xdr:rowOff>
    </xdr:to>
    <xdr:pic>
      <xdr:nvPicPr>
        <xdr:cNvPr id="24329" name="Picture 643">
          <a:extLst>
            <a:ext uri="{FF2B5EF4-FFF2-40B4-BE49-F238E27FC236}">
              <a16:creationId xmlns:a16="http://schemas.microsoft.com/office/drawing/2014/main" id="{00000000-0008-0000-0600-000009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34050" y="1104900"/>
          <a:ext cx="590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171450</xdr:colOff>
      <xdr:row>3</xdr:row>
      <xdr:rowOff>85725</xdr:rowOff>
    </xdr:from>
    <xdr:to>
      <xdr:col>11</xdr:col>
      <xdr:colOff>561975</xdr:colOff>
      <xdr:row>7</xdr:row>
      <xdr:rowOff>114300</xdr:rowOff>
    </xdr:to>
    <xdr:pic>
      <xdr:nvPicPr>
        <xdr:cNvPr id="24330" name="Picture 539">
          <a:extLst>
            <a:ext uri="{FF2B5EF4-FFF2-40B4-BE49-F238E27FC236}">
              <a16:creationId xmlns:a16="http://schemas.microsoft.com/office/drawing/2014/main" id="{00000000-0008-0000-0600-00000A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99147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695325</xdr:colOff>
      <xdr:row>31</xdr:row>
      <xdr:rowOff>85725</xdr:rowOff>
    </xdr:from>
    <xdr:to>
      <xdr:col>19</xdr:col>
      <xdr:colOff>600075</xdr:colOff>
      <xdr:row>31</xdr:row>
      <xdr:rowOff>85725</xdr:rowOff>
    </xdr:to>
    <xdr:cxnSp macro="">
      <xdr:nvCxnSpPr>
        <xdr:cNvPr id="24331" name="Straight Arrow Connector 2">
          <a:extLst>
            <a:ext uri="{FF2B5EF4-FFF2-40B4-BE49-F238E27FC236}">
              <a16:creationId xmlns:a16="http://schemas.microsoft.com/office/drawing/2014/main" id="{00000000-0008-0000-0600-00000B5F0000}"/>
            </a:ext>
          </a:extLst>
        </xdr:cNvPr>
        <xdr:cNvCxnSpPr>
          <a:cxnSpLocks noChangeShapeType="1"/>
        </xdr:cNvCxnSpPr>
      </xdr:nvCxnSpPr>
      <xdr:spPr bwMode="auto">
        <a:xfrm flipH="1">
          <a:off x="13515975" y="5534025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68</xdr:row>
      <xdr:rowOff>85725</xdr:rowOff>
    </xdr:from>
    <xdr:to>
      <xdr:col>20</xdr:col>
      <xdr:colOff>0</xdr:colOff>
      <xdr:row>68</xdr:row>
      <xdr:rowOff>85725</xdr:rowOff>
    </xdr:to>
    <xdr:cxnSp macro="">
      <xdr:nvCxnSpPr>
        <xdr:cNvPr id="24332" name="Straight Arrow Connector 21">
          <a:extLst>
            <a:ext uri="{FF2B5EF4-FFF2-40B4-BE49-F238E27FC236}">
              <a16:creationId xmlns:a16="http://schemas.microsoft.com/office/drawing/2014/main" id="{00000000-0008-0000-0600-00000C5F0000}"/>
            </a:ext>
          </a:extLst>
        </xdr:cNvPr>
        <xdr:cNvCxnSpPr>
          <a:cxnSpLocks noChangeShapeType="1"/>
        </xdr:cNvCxnSpPr>
      </xdr:nvCxnSpPr>
      <xdr:spPr bwMode="auto">
        <a:xfrm flipH="1">
          <a:off x="13639800" y="976312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0</xdr:colOff>
      <xdr:row>31</xdr:row>
      <xdr:rowOff>85725</xdr:rowOff>
    </xdr:from>
    <xdr:to>
      <xdr:col>20</xdr:col>
      <xdr:colOff>0</xdr:colOff>
      <xdr:row>86</xdr:row>
      <xdr:rowOff>85725</xdr:rowOff>
    </xdr:to>
    <xdr:cxnSp macro="">
      <xdr:nvCxnSpPr>
        <xdr:cNvPr id="24333" name="Straight Connector 4">
          <a:extLst>
            <a:ext uri="{FF2B5EF4-FFF2-40B4-BE49-F238E27FC236}">
              <a16:creationId xmlns:a16="http://schemas.microsoft.com/office/drawing/2014/main" id="{00000000-0008-0000-0600-00000D5F0000}"/>
            </a:ext>
          </a:extLst>
        </xdr:cNvPr>
        <xdr:cNvCxnSpPr>
          <a:cxnSpLocks noChangeShapeType="1"/>
        </xdr:cNvCxnSpPr>
      </xdr:nvCxnSpPr>
      <xdr:spPr bwMode="auto">
        <a:xfrm>
          <a:off x="13868400" y="5534025"/>
          <a:ext cx="0" cy="57912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85725</xdr:colOff>
      <xdr:row>2</xdr:row>
      <xdr:rowOff>9525</xdr:rowOff>
    </xdr:to>
    <xdr:pic>
      <xdr:nvPicPr>
        <xdr:cNvPr id="24334" name="Picture 22" descr="2014 FANTASY FOOTBALL LOGO.jpg">
          <a:extLst>
            <a:ext uri="{FF2B5EF4-FFF2-40B4-BE49-F238E27FC236}">
              <a16:creationId xmlns:a16="http://schemas.microsoft.com/office/drawing/2014/main" id="{00000000-0008-0000-0600-00000E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4763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685800</xdr:colOff>
      <xdr:row>86</xdr:row>
      <xdr:rowOff>95250</xdr:rowOff>
    </xdr:from>
    <xdr:to>
      <xdr:col>19</xdr:col>
      <xdr:colOff>219075</xdr:colOff>
      <xdr:row>86</xdr:row>
      <xdr:rowOff>95250</xdr:rowOff>
    </xdr:to>
    <xdr:cxnSp macro="">
      <xdr:nvCxnSpPr>
        <xdr:cNvPr id="24335" name="Straight Arrow Connector 2">
          <a:extLst>
            <a:ext uri="{FF2B5EF4-FFF2-40B4-BE49-F238E27FC236}">
              <a16:creationId xmlns:a16="http://schemas.microsoft.com/office/drawing/2014/main" id="{00000000-0008-0000-0600-00000F5F0000}"/>
            </a:ext>
          </a:extLst>
        </xdr:cNvPr>
        <xdr:cNvCxnSpPr>
          <a:cxnSpLocks noChangeShapeType="1"/>
        </xdr:cNvCxnSpPr>
      </xdr:nvCxnSpPr>
      <xdr:spPr bwMode="auto">
        <a:xfrm flipH="1">
          <a:off x="13506450" y="1133475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5</xdr:col>
      <xdr:colOff>457200</xdr:colOff>
      <xdr:row>87</xdr:row>
      <xdr:rowOff>85725</xdr:rowOff>
    </xdr:from>
    <xdr:to>
      <xdr:col>9</xdr:col>
      <xdr:colOff>485775</xdr:colOff>
      <xdr:row>87</xdr:row>
      <xdr:rowOff>85725</xdr:rowOff>
    </xdr:to>
    <xdr:cxnSp macro="">
      <xdr:nvCxnSpPr>
        <xdr:cNvPr id="24336" name="Straight Connector 24">
          <a:extLst>
            <a:ext uri="{FF2B5EF4-FFF2-40B4-BE49-F238E27FC236}">
              <a16:creationId xmlns:a16="http://schemas.microsoft.com/office/drawing/2014/main" id="{00000000-0008-0000-0600-0000105F0000}"/>
            </a:ext>
          </a:extLst>
        </xdr:cNvPr>
        <xdr:cNvCxnSpPr>
          <a:cxnSpLocks noChangeShapeType="1"/>
        </xdr:cNvCxnSpPr>
      </xdr:nvCxnSpPr>
      <xdr:spPr bwMode="auto">
        <a:xfrm flipV="1">
          <a:off x="3990975" y="11496675"/>
          <a:ext cx="288607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9</xdr:col>
      <xdr:colOff>485775</xdr:colOff>
      <xdr:row>87</xdr:row>
      <xdr:rowOff>85725</xdr:rowOff>
    </xdr:from>
    <xdr:to>
      <xdr:col>9</xdr:col>
      <xdr:colOff>485775</xdr:colOff>
      <xdr:row>88</xdr:row>
      <xdr:rowOff>76200</xdr:rowOff>
    </xdr:to>
    <xdr:cxnSp macro="">
      <xdr:nvCxnSpPr>
        <xdr:cNvPr id="24337" name="Straight Arrow Connector 28">
          <a:extLst>
            <a:ext uri="{FF2B5EF4-FFF2-40B4-BE49-F238E27FC236}">
              <a16:creationId xmlns:a16="http://schemas.microsoft.com/office/drawing/2014/main" id="{00000000-0008-0000-0600-0000115F0000}"/>
            </a:ext>
          </a:extLst>
        </xdr:cNvPr>
        <xdr:cNvCxnSpPr>
          <a:cxnSpLocks noChangeShapeType="1"/>
        </xdr:cNvCxnSpPr>
      </xdr:nvCxnSpPr>
      <xdr:spPr bwMode="auto">
        <a:xfrm>
          <a:off x="687705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5</xdr:col>
      <xdr:colOff>447675</xdr:colOff>
      <xdr:row>87</xdr:row>
      <xdr:rowOff>85725</xdr:rowOff>
    </xdr:from>
    <xdr:to>
      <xdr:col>5</xdr:col>
      <xdr:colOff>447675</xdr:colOff>
      <xdr:row>88</xdr:row>
      <xdr:rowOff>76200</xdr:rowOff>
    </xdr:to>
    <xdr:cxnSp macro="">
      <xdr:nvCxnSpPr>
        <xdr:cNvPr id="24338" name="Straight Arrow Connector 29">
          <a:extLst>
            <a:ext uri="{FF2B5EF4-FFF2-40B4-BE49-F238E27FC236}">
              <a16:creationId xmlns:a16="http://schemas.microsoft.com/office/drawing/2014/main" id="{00000000-0008-0000-0600-0000125F0000}"/>
            </a:ext>
          </a:extLst>
        </xdr:cNvPr>
        <xdr:cNvCxnSpPr>
          <a:cxnSpLocks noChangeShapeType="1"/>
        </xdr:cNvCxnSpPr>
      </xdr:nvCxnSpPr>
      <xdr:spPr bwMode="auto">
        <a:xfrm>
          <a:off x="398145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10</xdr:col>
      <xdr:colOff>409575</xdr:colOff>
      <xdr:row>87</xdr:row>
      <xdr:rowOff>85725</xdr:rowOff>
    </xdr:from>
    <xdr:to>
      <xdr:col>12</xdr:col>
      <xdr:colOff>523875</xdr:colOff>
      <xdr:row>87</xdr:row>
      <xdr:rowOff>85725</xdr:rowOff>
    </xdr:to>
    <xdr:cxnSp macro="">
      <xdr:nvCxnSpPr>
        <xdr:cNvPr id="24339" name="Straight Connector 30">
          <a:extLst>
            <a:ext uri="{FF2B5EF4-FFF2-40B4-BE49-F238E27FC236}">
              <a16:creationId xmlns:a16="http://schemas.microsoft.com/office/drawing/2014/main" id="{00000000-0008-0000-0600-0000135F0000}"/>
            </a:ext>
          </a:extLst>
        </xdr:cNvPr>
        <xdr:cNvCxnSpPr>
          <a:cxnSpLocks noChangeShapeType="1"/>
        </xdr:cNvCxnSpPr>
      </xdr:nvCxnSpPr>
      <xdr:spPr bwMode="auto">
        <a:xfrm flipV="1">
          <a:off x="7515225" y="11496675"/>
          <a:ext cx="1543050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10</xdr:col>
      <xdr:colOff>409575</xdr:colOff>
      <xdr:row>87</xdr:row>
      <xdr:rowOff>76200</xdr:rowOff>
    </xdr:from>
    <xdr:to>
      <xdr:col>10</xdr:col>
      <xdr:colOff>409575</xdr:colOff>
      <xdr:row>88</xdr:row>
      <xdr:rowOff>66675</xdr:rowOff>
    </xdr:to>
    <xdr:cxnSp macro="">
      <xdr:nvCxnSpPr>
        <xdr:cNvPr id="24340" name="Straight Arrow Connector 34">
          <a:extLst>
            <a:ext uri="{FF2B5EF4-FFF2-40B4-BE49-F238E27FC236}">
              <a16:creationId xmlns:a16="http://schemas.microsoft.com/office/drawing/2014/main" id="{00000000-0008-0000-0600-0000145F0000}"/>
            </a:ext>
          </a:extLst>
        </xdr:cNvPr>
        <xdr:cNvCxnSpPr>
          <a:cxnSpLocks noChangeShapeType="1"/>
        </xdr:cNvCxnSpPr>
      </xdr:nvCxnSpPr>
      <xdr:spPr bwMode="auto">
        <a:xfrm>
          <a:off x="7515225" y="114871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12</xdr:col>
      <xdr:colOff>514350</xdr:colOff>
      <xdr:row>87</xdr:row>
      <xdr:rowOff>95250</xdr:rowOff>
    </xdr:from>
    <xdr:to>
      <xdr:col>12</xdr:col>
      <xdr:colOff>514350</xdr:colOff>
      <xdr:row>88</xdr:row>
      <xdr:rowOff>85725</xdr:rowOff>
    </xdr:to>
    <xdr:cxnSp macro="">
      <xdr:nvCxnSpPr>
        <xdr:cNvPr id="24341" name="Straight Arrow Connector 35">
          <a:extLst>
            <a:ext uri="{FF2B5EF4-FFF2-40B4-BE49-F238E27FC236}">
              <a16:creationId xmlns:a16="http://schemas.microsoft.com/office/drawing/2014/main" id="{00000000-0008-0000-0600-0000155F0000}"/>
            </a:ext>
          </a:extLst>
        </xdr:cNvPr>
        <xdr:cNvCxnSpPr>
          <a:cxnSpLocks noChangeShapeType="1"/>
        </xdr:cNvCxnSpPr>
      </xdr:nvCxnSpPr>
      <xdr:spPr bwMode="auto">
        <a:xfrm>
          <a:off x="904875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476250</xdr:colOff>
      <xdr:row>89</xdr:row>
      <xdr:rowOff>85725</xdr:rowOff>
    </xdr:from>
    <xdr:to>
      <xdr:col>17</xdr:col>
      <xdr:colOff>504825</xdr:colOff>
      <xdr:row>89</xdr:row>
      <xdr:rowOff>95250</xdr:rowOff>
    </xdr:to>
    <xdr:cxnSp macro="">
      <xdr:nvCxnSpPr>
        <xdr:cNvPr id="24342" name="Straight Connector 36">
          <a:extLst>
            <a:ext uri="{FF2B5EF4-FFF2-40B4-BE49-F238E27FC236}">
              <a16:creationId xmlns:a16="http://schemas.microsoft.com/office/drawing/2014/main" id="{00000000-0008-0000-0600-0000165F0000}"/>
            </a:ext>
          </a:extLst>
        </xdr:cNvPr>
        <xdr:cNvCxnSpPr>
          <a:cxnSpLocks noChangeShapeType="1"/>
        </xdr:cNvCxnSpPr>
      </xdr:nvCxnSpPr>
      <xdr:spPr bwMode="auto">
        <a:xfrm>
          <a:off x="3295650" y="11820525"/>
          <a:ext cx="9315450" cy="9525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4</xdr:col>
      <xdr:colOff>457200</xdr:colOff>
      <xdr:row>88</xdr:row>
      <xdr:rowOff>76200</xdr:rowOff>
    </xdr:from>
    <xdr:to>
      <xdr:col>4</xdr:col>
      <xdr:colOff>466725</xdr:colOff>
      <xdr:row>89</xdr:row>
      <xdr:rowOff>85725</xdr:rowOff>
    </xdr:to>
    <xdr:cxnSp macro="">
      <xdr:nvCxnSpPr>
        <xdr:cNvPr id="24343" name="Straight Arrow Connector 39">
          <a:extLst>
            <a:ext uri="{FF2B5EF4-FFF2-40B4-BE49-F238E27FC236}">
              <a16:creationId xmlns:a16="http://schemas.microsoft.com/office/drawing/2014/main" id="{00000000-0008-0000-0600-0000175F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3276600" y="11649075"/>
          <a:ext cx="9525" cy="17145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17</xdr:col>
      <xdr:colOff>476250</xdr:colOff>
      <xdr:row>88</xdr:row>
      <xdr:rowOff>85725</xdr:rowOff>
    </xdr:from>
    <xdr:to>
      <xdr:col>17</xdr:col>
      <xdr:colOff>485775</xdr:colOff>
      <xdr:row>89</xdr:row>
      <xdr:rowOff>95250</xdr:rowOff>
    </xdr:to>
    <xdr:cxnSp macro="">
      <xdr:nvCxnSpPr>
        <xdr:cNvPr id="24344" name="Straight Arrow Connector 40">
          <a:extLst>
            <a:ext uri="{FF2B5EF4-FFF2-40B4-BE49-F238E27FC236}">
              <a16:creationId xmlns:a16="http://schemas.microsoft.com/office/drawing/2014/main" id="{00000000-0008-0000-0600-0000185F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2582525" y="11658600"/>
          <a:ext cx="9525" cy="17145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171450</xdr:colOff>
      <xdr:row>2</xdr:row>
      <xdr:rowOff>9525</xdr:rowOff>
    </xdr:to>
    <xdr:pic>
      <xdr:nvPicPr>
        <xdr:cNvPr id="24653" name="Picture 24" descr="2014 FANTASY FOOTBALL LOGO.jpg">
          <a:extLst>
            <a:ext uri="{FF2B5EF4-FFF2-40B4-BE49-F238E27FC236}">
              <a16:creationId xmlns:a16="http://schemas.microsoft.com/office/drawing/2014/main" id="{00000000-0008-0000-0700-00004D6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0"/>
          <a:ext cx="14763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3</xdr:row>
      <xdr:rowOff>47625</xdr:rowOff>
    </xdr:from>
    <xdr:to>
      <xdr:col>9</xdr:col>
      <xdr:colOff>581025</xdr:colOff>
      <xdr:row>7</xdr:row>
      <xdr:rowOff>171450</xdr:rowOff>
    </xdr:to>
    <xdr:pic>
      <xdr:nvPicPr>
        <xdr:cNvPr id="24654" name="Picture 22" descr="lOUIS">
          <a:extLst>
            <a:ext uri="{FF2B5EF4-FFF2-40B4-BE49-F238E27FC236}">
              <a16:creationId xmlns:a16="http://schemas.microsoft.com/office/drawing/2014/main" id="{00000000-0008-0000-0700-00004E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91225" y="1047750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38100</xdr:rowOff>
    </xdr:from>
    <xdr:to>
      <xdr:col>12</xdr:col>
      <xdr:colOff>590550</xdr:colOff>
      <xdr:row>7</xdr:row>
      <xdr:rowOff>142875</xdr:rowOff>
    </xdr:to>
    <xdr:pic>
      <xdr:nvPicPr>
        <xdr:cNvPr id="24655" name="Picture 63">
          <a:extLst>
            <a:ext uri="{FF2B5EF4-FFF2-40B4-BE49-F238E27FC236}">
              <a16:creationId xmlns:a16="http://schemas.microsoft.com/office/drawing/2014/main" id="{00000000-0008-0000-0700-00004F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05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4</xdr:row>
      <xdr:rowOff>47625</xdr:rowOff>
    </xdr:from>
    <xdr:to>
      <xdr:col>14</xdr:col>
      <xdr:colOff>609600</xdr:colOff>
      <xdr:row>7</xdr:row>
      <xdr:rowOff>38100</xdr:rowOff>
    </xdr:to>
    <xdr:pic>
      <xdr:nvPicPr>
        <xdr:cNvPr id="24656" name="Picture 71">
          <a:extLst>
            <a:ext uri="{FF2B5EF4-FFF2-40B4-BE49-F238E27FC236}">
              <a16:creationId xmlns:a16="http://schemas.microsoft.com/office/drawing/2014/main" id="{00000000-0008-0000-0700-000050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91625" y="1209675"/>
          <a:ext cx="581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28575</xdr:rowOff>
    </xdr:from>
    <xdr:to>
      <xdr:col>5</xdr:col>
      <xdr:colOff>600075</xdr:colOff>
      <xdr:row>7</xdr:row>
      <xdr:rowOff>171450</xdr:rowOff>
    </xdr:to>
    <xdr:pic>
      <xdr:nvPicPr>
        <xdr:cNvPr id="2465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700-000051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71850" y="1028700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3</xdr:row>
      <xdr:rowOff>9525</xdr:rowOff>
    </xdr:from>
    <xdr:to>
      <xdr:col>10</xdr:col>
      <xdr:colOff>561975</xdr:colOff>
      <xdr:row>7</xdr:row>
      <xdr:rowOff>171450</xdr:rowOff>
    </xdr:to>
    <xdr:pic>
      <xdr:nvPicPr>
        <xdr:cNvPr id="24658" name="Picture 53" descr="Mr">
          <a:extLst>
            <a:ext uri="{FF2B5EF4-FFF2-40B4-BE49-F238E27FC236}">
              <a16:creationId xmlns:a16="http://schemas.microsoft.com/office/drawing/2014/main" id="{00000000-0008-0000-0700-000052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38925" y="1009650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</xdr:row>
      <xdr:rowOff>152400</xdr:rowOff>
    </xdr:from>
    <xdr:to>
      <xdr:col>2</xdr:col>
      <xdr:colOff>590550</xdr:colOff>
      <xdr:row>7</xdr:row>
      <xdr:rowOff>104775</xdr:rowOff>
    </xdr:to>
    <xdr:pic>
      <xdr:nvPicPr>
        <xdr:cNvPr id="24659" name="Picture 47" descr="HERMIE">
          <a:extLst>
            <a:ext uri="{FF2B5EF4-FFF2-40B4-BE49-F238E27FC236}">
              <a16:creationId xmlns:a16="http://schemas.microsoft.com/office/drawing/2014/main" id="{00000000-0008-0000-0700-000053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90650" y="1152525"/>
          <a:ext cx="5905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3</xdr:row>
      <xdr:rowOff>9525</xdr:rowOff>
    </xdr:from>
    <xdr:to>
      <xdr:col>6</xdr:col>
      <xdr:colOff>561975</xdr:colOff>
      <xdr:row>7</xdr:row>
      <xdr:rowOff>161925</xdr:rowOff>
    </xdr:to>
    <xdr:pic>
      <xdr:nvPicPr>
        <xdr:cNvPr id="24660" name="Picture 68" descr="MORONEY">
          <a:extLst>
            <a:ext uri="{FF2B5EF4-FFF2-40B4-BE49-F238E27FC236}">
              <a16:creationId xmlns:a16="http://schemas.microsoft.com/office/drawing/2014/main" id="{00000000-0008-0000-0700-000054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671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3</xdr:row>
      <xdr:rowOff>114300</xdr:rowOff>
    </xdr:from>
    <xdr:to>
      <xdr:col>15</xdr:col>
      <xdr:colOff>609600</xdr:colOff>
      <xdr:row>7</xdr:row>
      <xdr:rowOff>104775</xdr:rowOff>
    </xdr:to>
    <xdr:pic>
      <xdr:nvPicPr>
        <xdr:cNvPr id="24661" name="Picture 181">
          <a:extLst>
            <a:ext uri="{FF2B5EF4-FFF2-40B4-BE49-F238E27FC236}">
              <a16:creationId xmlns:a16="http://schemas.microsoft.com/office/drawing/2014/main" id="{00000000-0008-0000-0700-000055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848850" y="1114425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3</xdr:row>
      <xdr:rowOff>142875</xdr:rowOff>
    </xdr:from>
    <xdr:to>
      <xdr:col>16</xdr:col>
      <xdr:colOff>609600</xdr:colOff>
      <xdr:row>7</xdr:row>
      <xdr:rowOff>57150</xdr:rowOff>
    </xdr:to>
    <xdr:pic>
      <xdr:nvPicPr>
        <xdr:cNvPr id="24662" name="Picture 25">
          <a:extLst>
            <a:ext uri="{FF2B5EF4-FFF2-40B4-BE49-F238E27FC236}">
              <a16:creationId xmlns:a16="http://schemas.microsoft.com/office/drawing/2014/main" id="{00000000-0008-0000-0700-000056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500" y="1143000"/>
          <a:ext cx="5905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3</xdr:row>
      <xdr:rowOff>47625</xdr:rowOff>
    </xdr:from>
    <xdr:to>
      <xdr:col>3</xdr:col>
      <xdr:colOff>609600</xdr:colOff>
      <xdr:row>7</xdr:row>
      <xdr:rowOff>123825</xdr:rowOff>
    </xdr:to>
    <xdr:pic>
      <xdr:nvPicPr>
        <xdr:cNvPr id="24663" name="Picture 35" descr="CHIEF1.JPG">
          <a:extLst>
            <a:ext uri="{FF2B5EF4-FFF2-40B4-BE49-F238E27FC236}">
              <a16:creationId xmlns:a16="http://schemas.microsoft.com/office/drawing/2014/main" id="{00000000-0008-0000-0700-0000576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85975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3</xdr:row>
      <xdr:rowOff>57150</xdr:rowOff>
    </xdr:from>
    <xdr:to>
      <xdr:col>4</xdr:col>
      <xdr:colOff>609600</xdr:colOff>
      <xdr:row>7</xdr:row>
      <xdr:rowOff>133350</xdr:rowOff>
    </xdr:to>
    <xdr:pic>
      <xdr:nvPicPr>
        <xdr:cNvPr id="2466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700-000058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1462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66675</xdr:colOff>
      <xdr:row>3</xdr:row>
      <xdr:rowOff>114300</xdr:rowOff>
    </xdr:from>
    <xdr:to>
      <xdr:col>13</xdr:col>
      <xdr:colOff>609600</xdr:colOff>
      <xdr:row>7</xdr:row>
      <xdr:rowOff>123825</xdr:rowOff>
    </xdr:to>
    <xdr:pic>
      <xdr:nvPicPr>
        <xdr:cNvPr id="24665" name="Picture 50" descr="daemong">
          <a:extLst>
            <a:ext uri="{FF2B5EF4-FFF2-40B4-BE49-F238E27FC236}">
              <a16:creationId xmlns:a16="http://schemas.microsoft.com/office/drawing/2014/main" id="{00000000-0008-0000-0700-000059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82025" y="111442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3</xdr:row>
      <xdr:rowOff>95250</xdr:rowOff>
    </xdr:from>
    <xdr:to>
      <xdr:col>7</xdr:col>
      <xdr:colOff>600075</xdr:colOff>
      <xdr:row>7</xdr:row>
      <xdr:rowOff>161925</xdr:rowOff>
    </xdr:to>
    <xdr:pic>
      <xdr:nvPicPr>
        <xdr:cNvPr id="24666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700-00005A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38675" y="1095375"/>
          <a:ext cx="5905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466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700-00005B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4668" name="Picture 643">
          <a:extLst>
            <a:ext uri="{FF2B5EF4-FFF2-40B4-BE49-F238E27FC236}">
              <a16:creationId xmlns:a16="http://schemas.microsoft.com/office/drawing/2014/main" id="{00000000-0008-0000-0700-00005C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295900" y="1104900"/>
          <a:ext cx="590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133350</xdr:colOff>
      <xdr:row>3</xdr:row>
      <xdr:rowOff>95250</xdr:rowOff>
    </xdr:from>
    <xdr:to>
      <xdr:col>11</xdr:col>
      <xdr:colOff>523875</xdr:colOff>
      <xdr:row>7</xdr:row>
      <xdr:rowOff>123825</xdr:rowOff>
    </xdr:to>
    <xdr:pic>
      <xdr:nvPicPr>
        <xdr:cNvPr id="24669" name="Picture 539">
          <a:extLst>
            <a:ext uri="{FF2B5EF4-FFF2-40B4-BE49-F238E27FC236}">
              <a16:creationId xmlns:a16="http://schemas.microsoft.com/office/drawing/2014/main" id="{00000000-0008-0000-0700-00005D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53300" y="109537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133350</xdr:rowOff>
    </xdr:from>
    <xdr:to>
      <xdr:col>4</xdr:col>
      <xdr:colOff>609600</xdr:colOff>
      <xdr:row>7</xdr:row>
      <xdr:rowOff>47625</xdr:rowOff>
    </xdr:to>
    <xdr:pic>
      <xdr:nvPicPr>
        <xdr:cNvPr id="18206" name="Picture 25">
          <a:extLst>
            <a:ext uri="{FF2B5EF4-FFF2-40B4-BE49-F238E27FC236}">
              <a16:creationId xmlns:a16="http://schemas.microsoft.com/office/drawing/2014/main" id="{00000000-0008-0000-0800-00001E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1940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18207" name="Picture 22" descr="lOUIS">
          <a:extLst>
            <a:ext uri="{FF2B5EF4-FFF2-40B4-BE49-F238E27FC236}">
              <a16:creationId xmlns:a16="http://schemas.microsoft.com/office/drawing/2014/main" id="{00000000-0008-0000-0800-00001F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63250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590550</xdr:colOff>
      <xdr:row>7</xdr:row>
      <xdr:rowOff>142875</xdr:rowOff>
    </xdr:to>
    <xdr:pic>
      <xdr:nvPicPr>
        <xdr:cNvPr id="18208" name="Picture 63">
          <a:extLst>
            <a:ext uri="{FF2B5EF4-FFF2-40B4-BE49-F238E27FC236}">
              <a16:creationId xmlns:a16="http://schemas.microsoft.com/office/drawing/2014/main" id="{00000000-0008-0000-0800-000020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43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47625</xdr:rowOff>
    </xdr:from>
    <xdr:to>
      <xdr:col>12</xdr:col>
      <xdr:colOff>619125</xdr:colOff>
      <xdr:row>7</xdr:row>
      <xdr:rowOff>38100</xdr:rowOff>
    </xdr:to>
    <xdr:pic>
      <xdr:nvPicPr>
        <xdr:cNvPr id="18209" name="Picture 71">
          <a:extLst>
            <a:ext uri="{FF2B5EF4-FFF2-40B4-BE49-F238E27FC236}">
              <a16:creationId xmlns:a16="http://schemas.microsoft.com/office/drawing/2014/main" id="{00000000-0008-0000-0800-000021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62975" y="1209675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19050</xdr:rowOff>
    </xdr:from>
    <xdr:to>
      <xdr:col>16</xdr:col>
      <xdr:colOff>590550</xdr:colOff>
      <xdr:row>7</xdr:row>
      <xdr:rowOff>161925</xdr:rowOff>
    </xdr:to>
    <xdr:pic>
      <xdr:nvPicPr>
        <xdr:cNvPr id="18210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800-000022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2047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19050</xdr:rowOff>
    </xdr:from>
    <xdr:to>
      <xdr:col>11</xdr:col>
      <xdr:colOff>571500</xdr:colOff>
      <xdr:row>8</xdr:row>
      <xdr:rowOff>0</xdr:rowOff>
    </xdr:to>
    <xdr:pic>
      <xdr:nvPicPr>
        <xdr:cNvPr id="18211" name="Picture 53" descr="Mr">
          <a:extLst>
            <a:ext uri="{FF2B5EF4-FFF2-40B4-BE49-F238E27FC236}">
              <a16:creationId xmlns:a16="http://schemas.microsoft.com/office/drawing/2014/main" id="{00000000-0008-0000-0800-000023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96225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</xdr:row>
      <xdr:rowOff>114300</xdr:rowOff>
    </xdr:from>
    <xdr:to>
      <xdr:col>7</xdr:col>
      <xdr:colOff>600075</xdr:colOff>
      <xdr:row>7</xdr:row>
      <xdr:rowOff>66675</xdr:rowOff>
    </xdr:to>
    <xdr:pic>
      <xdr:nvPicPr>
        <xdr:cNvPr id="18212" name="Picture 47" descr="HERMIE">
          <a:extLst>
            <a:ext uri="{FF2B5EF4-FFF2-40B4-BE49-F238E27FC236}">
              <a16:creationId xmlns:a16="http://schemas.microsoft.com/office/drawing/2014/main" id="{00000000-0008-0000-0800-000024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962525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9525</xdr:rowOff>
    </xdr:from>
    <xdr:to>
      <xdr:col>5</xdr:col>
      <xdr:colOff>552450</xdr:colOff>
      <xdr:row>7</xdr:row>
      <xdr:rowOff>161925</xdr:rowOff>
    </xdr:to>
    <xdr:pic>
      <xdr:nvPicPr>
        <xdr:cNvPr id="18213" name="Picture 68" descr="MORONEY">
          <a:extLst>
            <a:ext uri="{FF2B5EF4-FFF2-40B4-BE49-F238E27FC236}">
              <a16:creationId xmlns:a16="http://schemas.microsoft.com/office/drawing/2014/main" id="{00000000-0008-0000-0800-000025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099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85725</xdr:rowOff>
    </xdr:from>
    <xdr:to>
      <xdr:col>14</xdr:col>
      <xdr:colOff>600075</xdr:colOff>
      <xdr:row>7</xdr:row>
      <xdr:rowOff>76200</xdr:rowOff>
    </xdr:to>
    <xdr:pic>
      <xdr:nvPicPr>
        <xdr:cNvPr id="18214" name="Picture 181">
          <a:extLst>
            <a:ext uri="{FF2B5EF4-FFF2-40B4-BE49-F238E27FC236}">
              <a16:creationId xmlns:a16="http://schemas.microsoft.com/office/drawing/2014/main" id="{00000000-0008-0000-0800-000026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9822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133350</xdr:rowOff>
    </xdr:from>
    <xdr:to>
      <xdr:col>9</xdr:col>
      <xdr:colOff>609600</xdr:colOff>
      <xdr:row>7</xdr:row>
      <xdr:rowOff>47625</xdr:rowOff>
    </xdr:to>
    <xdr:pic>
      <xdr:nvPicPr>
        <xdr:cNvPr id="18215" name="Picture 25">
          <a:extLst>
            <a:ext uri="{FF2B5EF4-FFF2-40B4-BE49-F238E27FC236}">
              <a16:creationId xmlns:a16="http://schemas.microsoft.com/office/drawing/2014/main" id="{00000000-0008-0000-0800-000027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912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</xdr:row>
      <xdr:rowOff>47625</xdr:rowOff>
    </xdr:from>
    <xdr:to>
      <xdr:col>8</xdr:col>
      <xdr:colOff>600075</xdr:colOff>
      <xdr:row>7</xdr:row>
      <xdr:rowOff>123825</xdr:rowOff>
    </xdr:to>
    <xdr:pic>
      <xdr:nvPicPr>
        <xdr:cNvPr id="18216" name="Picture 35" descr="CHIEF1.JPG">
          <a:extLst>
            <a:ext uri="{FF2B5EF4-FFF2-40B4-BE49-F238E27FC236}">
              <a16:creationId xmlns:a16="http://schemas.microsoft.com/office/drawing/2014/main" id="{00000000-0008-0000-0800-0000284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0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3</xdr:row>
      <xdr:rowOff>57150</xdr:rowOff>
    </xdr:from>
    <xdr:to>
      <xdr:col>6</xdr:col>
      <xdr:colOff>590550</xdr:colOff>
      <xdr:row>7</xdr:row>
      <xdr:rowOff>133350</xdr:rowOff>
    </xdr:to>
    <xdr:pic>
      <xdr:nvPicPr>
        <xdr:cNvPr id="1821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800-000029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576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3</xdr:row>
      <xdr:rowOff>95250</xdr:rowOff>
    </xdr:from>
    <xdr:to>
      <xdr:col>4</xdr:col>
      <xdr:colOff>581025</xdr:colOff>
      <xdr:row>7</xdr:row>
      <xdr:rowOff>104775</xdr:rowOff>
    </xdr:to>
    <xdr:pic>
      <xdr:nvPicPr>
        <xdr:cNvPr id="18218" name="Picture 50" descr="daemong">
          <a:extLst>
            <a:ext uri="{FF2B5EF4-FFF2-40B4-BE49-F238E27FC236}">
              <a16:creationId xmlns:a16="http://schemas.microsoft.com/office/drawing/2014/main" id="{00000000-0008-0000-0800-00002A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0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66675</xdr:rowOff>
    </xdr:from>
    <xdr:to>
      <xdr:col>13</xdr:col>
      <xdr:colOff>609600</xdr:colOff>
      <xdr:row>7</xdr:row>
      <xdr:rowOff>133350</xdr:rowOff>
    </xdr:to>
    <xdr:pic>
      <xdr:nvPicPr>
        <xdr:cNvPr id="18219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800-00002B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258300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</xdr:row>
      <xdr:rowOff>85725</xdr:rowOff>
    </xdr:from>
    <xdr:to>
      <xdr:col>2</xdr:col>
      <xdr:colOff>600075</xdr:colOff>
      <xdr:row>7</xdr:row>
      <xdr:rowOff>123825</xdr:rowOff>
    </xdr:to>
    <xdr:pic>
      <xdr:nvPicPr>
        <xdr:cNvPr id="1822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800-00002C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001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4</xdr:row>
      <xdr:rowOff>28575</xdr:rowOff>
    </xdr:to>
    <xdr:pic>
      <xdr:nvPicPr>
        <xdr:cNvPr id="18221" name="Picture 6" descr="http://www.condinofantasyfootball.com/2013_FF_Logo.jpg">
          <a:extLst>
            <a:ext uri="{FF2B5EF4-FFF2-40B4-BE49-F238E27FC236}">
              <a16:creationId xmlns:a16="http://schemas.microsoft.com/office/drawing/2014/main" id="{00000000-0008-0000-0800-00002D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104775</xdr:rowOff>
    </xdr:from>
    <xdr:to>
      <xdr:col>3</xdr:col>
      <xdr:colOff>628650</xdr:colOff>
      <xdr:row>7</xdr:row>
      <xdr:rowOff>76200</xdr:rowOff>
    </xdr:to>
    <xdr:pic>
      <xdr:nvPicPr>
        <xdr:cNvPr id="18222" name="Picture 643">
          <a:extLst>
            <a:ext uri="{FF2B5EF4-FFF2-40B4-BE49-F238E27FC236}">
              <a16:creationId xmlns:a16="http://schemas.microsoft.com/office/drawing/2014/main" id="{00000000-0008-0000-0800-00002E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24075" y="110490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133350</xdr:colOff>
      <xdr:row>3</xdr:row>
      <xdr:rowOff>85725</xdr:rowOff>
    </xdr:from>
    <xdr:to>
      <xdr:col>17</xdr:col>
      <xdr:colOff>523875</xdr:colOff>
      <xdr:row>7</xdr:row>
      <xdr:rowOff>114300</xdr:rowOff>
    </xdr:to>
    <xdr:pic>
      <xdr:nvPicPr>
        <xdr:cNvPr id="18223" name="Picture 539">
          <a:extLst>
            <a:ext uri="{FF2B5EF4-FFF2-40B4-BE49-F238E27FC236}">
              <a16:creationId xmlns:a16="http://schemas.microsoft.com/office/drawing/2014/main" id="{00000000-0008-0000-0800-00002F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23962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695325</xdr:colOff>
      <xdr:row>31</xdr:row>
      <xdr:rowOff>85725</xdr:rowOff>
    </xdr:from>
    <xdr:to>
      <xdr:col>19</xdr:col>
      <xdr:colOff>600075</xdr:colOff>
      <xdr:row>31</xdr:row>
      <xdr:rowOff>85725</xdr:rowOff>
    </xdr:to>
    <xdr:cxnSp macro="">
      <xdr:nvCxnSpPr>
        <xdr:cNvPr id="18224" name="Straight Arrow Connector 2">
          <a:extLst>
            <a:ext uri="{FF2B5EF4-FFF2-40B4-BE49-F238E27FC236}">
              <a16:creationId xmlns:a16="http://schemas.microsoft.com/office/drawing/2014/main" id="{00000000-0008-0000-0800-000030470000}"/>
            </a:ext>
          </a:extLst>
        </xdr:cNvPr>
        <xdr:cNvCxnSpPr>
          <a:cxnSpLocks noChangeShapeType="1"/>
        </xdr:cNvCxnSpPr>
      </xdr:nvCxnSpPr>
      <xdr:spPr bwMode="auto">
        <a:xfrm flipH="1">
          <a:off x="13515975" y="5534025"/>
          <a:ext cx="24765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67</xdr:row>
      <xdr:rowOff>85725</xdr:rowOff>
    </xdr:from>
    <xdr:to>
      <xdr:col>20</xdr:col>
      <xdr:colOff>0</xdr:colOff>
      <xdr:row>67</xdr:row>
      <xdr:rowOff>85725</xdr:rowOff>
    </xdr:to>
    <xdr:cxnSp macro="">
      <xdr:nvCxnSpPr>
        <xdr:cNvPr id="18225" name="Straight Arrow Connector 21">
          <a:extLst>
            <a:ext uri="{FF2B5EF4-FFF2-40B4-BE49-F238E27FC236}">
              <a16:creationId xmlns:a16="http://schemas.microsoft.com/office/drawing/2014/main" id="{00000000-0008-0000-0800-000031470000}"/>
            </a:ext>
          </a:extLst>
        </xdr:cNvPr>
        <xdr:cNvCxnSpPr>
          <a:cxnSpLocks noChangeShapeType="1"/>
        </xdr:cNvCxnSpPr>
      </xdr:nvCxnSpPr>
      <xdr:spPr bwMode="auto">
        <a:xfrm flipH="1">
          <a:off x="13535025" y="1115377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600075</xdr:colOff>
      <xdr:row>31</xdr:row>
      <xdr:rowOff>85725</xdr:rowOff>
    </xdr:from>
    <xdr:to>
      <xdr:col>20</xdr:col>
      <xdr:colOff>9525</xdr:colOff>
      <xdr:row>67</xdr:row>
      <xdr:rowOff>85725</xdr:rowOff>
    </xdr:to>
    <xdr:cxnSp macro="">
      <xdr:nvCxnSpPr>
        <xdr:cNvPr id="18226" name="Straight Connector 4">
          <a:extLst>
            <a:ext uri="{FF2B5EF4-FFF2-40B4-BE49-F238E27FC236}">
              <a16:creationId xmlns:a16="http://schemas.microsoft.com/office/drawing/2014/main" id="{00000000-0008-0000-0800-000032470000}"/>
            </a:ext>
          </a:extLst>
        </xdr:cNvPr>
        <xdr:cNvCxnSpPr>
          <a:cxnSpLocks noChangeShapeType="1"/>
        </xdr:cNvCxnSpPr>
      </xdr:nvCxnSpPr>
      <xdr:spPr bwMode="auto">
        <a:xfrm>
          <a:off x="13763625" y="5534025"/>
          <a:ext cx="9525" cy="56197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19306" name="Picture 25">
          <a:extLst>
            <a:ext uri="{FF2B5EF4-FFF2-40B4-BE49-F238E27FC236}">
              <a16:creationId xmlns:a16="http://schemas.microsoft.com/office/drawing/2014/main" id="{00000000-0008-0000-0900-00006A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19307" name="Picture 22" descr="lOUIS">
          <a:extLst>
            <a:ext uri="{FF2B5EF4-FFF2-40B4-BE49-F238E27FC236}">
              <a16:creationId xmlns:a16="http://schemas.microsoft.com/office/drawing/2014/main" id="{00000000-0008-0000-0900-00006B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19308" name="Picture 25">
          <a:extLst>
            <a:ext uri="{FF2B5EF4-FFF2-40B4-BE49-F238E27FC236}">
              <a16:creationId xmlns:a16="http://schemas.microsoft.com/office/drawing/2014/main" id="{00000000-0008-0000-0900-00006C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1930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900-00006D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19310" name="Picture 50" descr="daemong">
          <a:extLst>
            <a:ext uri="{FF2B5EF4-FFF2-40B4-BE49-F238E27FC236}">
              <a16:creationId xmlns:a16="http://schemas.microsoft.com/office/drawing/2014/main" id="{00000000-0008-0000-0900-00006E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609600</xdr:colOff>
      <xdr:row>7</xdr:row>
      <xdr:rowOff>133350</xdr:rowOff>
    </xdr:to>
    <xdr:pic>
      <xdr:nvPicPr>
        <xdr:cNvPr id="19311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900-00006F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202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19312" name="Picture 22" descr="lOUIS">
          <a:extLst>
            <a:ext uri="{FF2B5EF4-FFF2-40B4-BE49-F238E27FC236}">
              <a16:creationId xmlns:a16="http://schemas.microsoft.com/office/drawing/2014/main" id="{00000000-0008-0000-0900-000070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64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590550</xdr:colOff>
      <xdr:row>7</xdr:row>
      <xdr:rowOff>142875</xdr:rowOff>
    </xdr:to>
    <xdr:pic>
      <xdr:nvPicPr>
        <xdr:cNvPr id="19313" name="Picture 63">
          <a:extLst>
            <a:ext uri="{FF2B5EF4-FFF2-40B4-BE49-F238E27FC236}">
              <a16:creationId xmlns:a16="http://schemas.microsoft.com/office/drawing/2014/main" id="{00000000-0008-0000-0900-000071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103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28575</xdr:rowOff>
    </xdr:from>
    <xdr:to>
      <xdr:col>12</xdr:col>
      <xdr:colOff>619125</xdr:colOff>
      <xdr:row>7</xdr:row>
      <xdr:rowOff>19050</xdr:rowOff>
    </xdr:to>
    <xdr:pic>
      <xdr:nvPicPr>
        <xdr:cNvPr id="19314" name="Picture 71">
          <a:extLst>
            <a:ext uri="{FF2B5EF4-FFF2-40B4-BE49-F238E27FC236}">
              <a16:creationId xmlns:a16="http://schemas.microsoft.com/office/drawing/2014/main" id="{00000000-0008-0000-0900-000072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896225" y="1190625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19050</xdr:rowOff>
    </xdr:from>
    <xdr:to>
      <xdr:col>16</xdr:col>
      <xdr:colOff>590550</xdr:colOff>
      <xdr:row>7</xdr:row>
      <xdr:rowOff>161925</xdr:rowOff>
    </xdr:to>
    <xdr:pic>
      <xdr:nvPicPr>
        <xdr:cNvPr id="193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900-000073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870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47625</xdr:colOff>
      <xdr:row>3</xdr:row>
      <xdr:rowOff>19050</xdr:rowOff>
    </xdr:from>
    <xdr:to>
      <xdr:col>11</xdr:col>
      <xdr:colOff>542925</xdr:colOff>
      <xdr:row>8</xdr:row>
      <xdr:rowOff>0</xdr:rowOff>
    </xdr:to>
    <xdr:pic>
      <xdr:nvPicPr>
        <xdr:cNvPr id="19316" name="Picture 53" descr="Mr">
          <a:extLst>
            <a:ext uri="{FF2B5EF4-FFF2-40B4-BE49-F238E27FC236}">
              <a16:creationId xmlns:a16="http://schemas.microsoft.com/office/drawing/2014/main" id="{00000000-0008-0000-0900-000074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67575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3</xdr:row>
      <xdr:rowOff>95250</xdr:rowOff>
    </xdr:from>
    <xdr:to>
      <xdr:col>7</xdr:col>
      <xdr:colOff>619125</xdr:colOff>
      <xdr:row>7</xdr:row>
      <xdr:rowOff>47625</xdr:rowOff>
    </xdr:to>
    <xdr:pic>
      <xdr:nvPicPr>
        <xdr:cNvPr id="19317" name="Picture 47" descr="HERMIE">
          <a:extLst>
            <a:ext uri="{FF2B5EF4-FFF2-40B4-BE49-F238E27FC236}">
              <a16:creationId xmlns:a16="http://schemas.microsoft.com/office/drawing/2014/main" id="{00000000-0008-0000-0900-000075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648200" y="109537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3</xdr:row>
      <xdr:rowOff>9525</xdr:rowOff>
    </xdr:from>
    <xdr:to>
      <xdr:col>5</xdr:col>
      <xdr:colOff>561975</xdr:colOff>
      <xdr:row>7</xdr:row>
      <xdr:rowOff>161925</xdr:rowOff>
    </xdr:to>
    <xdr:pic>
      <xdr:nvPicPr>
        <xdr:cNvPr id="19318" name="Picture 68" descr="MORONEY">
          <a:extLst>
            <a:ext uri="{FF2B5EF4-FFF2-40B4-BE49-F238E27FC236}">
              <a16:creationId xmlns:a16="http://schemas.microsoft.com/office/drawing/2014/main" id="{00000000-0008-0000-0900-000076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4194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85725</xdr:rowOff>
    </xdr:from>
    <xdr:to>
      <xdr:col>14</xdr:col>
      <xdr:colOff>600075</xdr:colOff>
      <xdr:row>7</xdr:row>
      <xdr:rowOff>76200</xdr:rowOff>
    </xdr:to>
    <xdr:pic>
      <xdr:nvPicPr>
        <xdr:cNvPr id="19319" name="Picture 181">
          <a:extLst>
            <a:ext uri="{FF2B5EF4-FFF2-40B4-BE49-F238E27FC236}">
              <a16:creationId xmlns:a16="http://schemas.microsoft.com/office/drawing/2014/main" id="{00000000-0008-0000-0900-000077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1821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3</xdr:row>
      <xdr:rowOff>133350</xdr:rowOff>
    </xdr:from>
    <xdr:to>
      <xdr:col>9</xdr:col>
      <xdr:colOff>619125</xdr:colOff>
      <xdr:row>7</xdr:row>
      <xdr:rowOff>47625</xdr:rowOff>
    </xdr:to>
    <xdr:pic>
      <xdr:nvPicPr>
        <xdr:cNvPr id="19320" name="Picture 25">
          <a:extLst>
            <a:ext uri="{FF2B5EF4-FFF2-40B4-BE49-F238E27FC236}">
              <a16:creationId xmlns:a16="http://schemas.microsoft.com/office/drawing/2014/main" id="{00000000-0008-0000-0900-000078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47625</xdr:rowOff>
    </xdr:from>
    <xdr:to>
      <xdr:col>8</xdr:col>
      <xdr:colOff>590550</xdr:colOff>
      <xdr:row>7</xdr:row>
      <xdr:rowOff>123825</xdr:rowOff>
    </xdr:to>
    <xdr:pic>
      <xdr:nvPicPr>
        <xdr:cNvPr id="19321" name="Picture 35" descr="CHIEF1.JPG">
          <a:extLst>
            <a:ext uri="{FF2B5EF4-FFF2-40B4-BE49-F238E27FC236}">
              <a16:creationId xmlns:a16="http://schemas.microsoft.com/office/drawing/2014/main" id="{00000000-0008-0000-0900-000079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05425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76200</xdr:rowOff>
    </xdr:from>
    <xdr:to>
      <xdr:col>6</xdr:col>
      <xdr:colOff>619125</xdr:colOff>
      <xdr:row>7</xdr:row>
      <xdr:rowOff>152400</xdr:rowOff>
    </xdr:to>
    <xdr:pic>
      <xdr:nvPicPr>
        <xdr:cNvPr id="19322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900-00007A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19550" y="107632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142875</xdr:rowOff>
    </xdr:from>
    <xdr:to>
      <xdr:col>4</xdr:col>
      <xdr:colOff>628650</xdr:colOff>
      <xdr:row>7</xdr:row>
      <xdr:rowOff>152400</xdr:rowOff>
    </xdr:to>
    <xdr:pic>
      <xdr:nvPicPr>
        <xdr:cNvPr id="19323" name="Picture 50" descr="daemong">
          <a:extLst>
            <a:ext uri="{FF2B5EF4-FFF2-40B4-BE49-F238E27FC236}">
              <a16:creationId xmlns:a16="http://schemas.microsoft.com/office/drawing/2014/main" id="{00000000-0008-0000-0900-00007B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1143000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66675</xdr:rowOff>
    </xdr:from>
    <xdr:to>
      <xdr:col>13</xdr:col>
      <xdr:colOff>609600</xdr:colOff>
      <xdr:row>7</xdr:row>
      <xdr:rowOff>133350</xdr:rowOff>
    </xdr:to>
    <xdr:pic>
      <xdr:nvPicPr>
        <xdr:cNvPr id="19324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900-00007C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248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95250</xdr:rowOff>
    </xdr:from>
    <xdr:to>
      <xdr:col>2</xdr:col>
      <xdr:colOff>628650</xdr:colOff>
      <xdr:row>7</xdr:row>
      <xdr:rowOff>133350</xdr:rowOff>
    </xdr:to>
    <xdr:pic>
      <xdr:nvPicPr>
        <xdr:cNvPr id="1932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900-00007D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28750" y="1095375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4</xdr:row>
      <xdr:rowOff>28575</xdr:rowOff>
    </xdr:to>
    <xdr:pic>
      <xdr:nvPicPr>
        <xdr:cNvPr id="19326" name="Picture 6" descr="http://www.condinofantasyfootball.com/2013_FF_Logo.jpg">
          <a:extLst>
            <a:ext uri="{FF2B5EF4-FFF2-40B4-BE49-F238E27FC236}">
              <a16:creationId xmlns:a16="http://schemas.microsoft.com/office/drawing/2014/main" id="{00000000-0008-0000-0900-00007E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3</xdr:row>
      <xdr:rowOff>85725</xdr:rowOff>
    </xdr:from>
    <xdr:to>
      <xdr:col>3</xdr:col>
      <xdr:colOff>619125</xdr:colOff>
      <xdr:row>7</xdr:row>
      <xdr:rowOff>57150</xdr:rowOff>
    </xdr:to>
    <xdr:pic>
      <xdr:nvPicPr>
        <xdr:cNvPr id="19327" name="Picture 643">
          <a:extLst>
            <a:ext uri="{FF2B5EF4-FFF2-40B4-BE49-F238E27FC236}">
              <a16:creationId xmlns:a16="http://schemas.microsoft.com/office/drawing/2014/main" id="{00000000-0008-0000-0900-00007F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47875" y="108585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133350</xdr:colOff>
      <xdr:row>3</xdr:row>
      <xdr:rowOff>85725</xdr:rowOff>
    </xdr:from>
    <xdr:to>
      <xdr:col>17</xdr:col>
      <xdr:colOff>523875</xdr:colOff>
      <xdr:row>7</xdr:row>
      <xdr:rowOff>114300</xdr:rowOff>
    </xdr:to>
    <xdr:pic>
      <xdr:nvPicPr>
        <xdr:cNvPr id="19328" name="Picture 539">
          <a:extLst>
            <a:ext uri="{FF2B5EF4-FFF2-40B4-BE49-F238E27FC236}">
              <a16:creationId xmlns:a16="http://schemas.microsoft.com/office/drawing/2014/main" id="{00000000-0008-0000-0900-000080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239500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20292" name="Picture 25">
          <a:extLst>
            <a:ext uri="{FF2B5EF4-FFF2-40B4-BE49-F238E27FC236}">
              <a16:creationId xmlns:a16="http://schemas.microsoft.com/office/drawing/2014/main" id="{00000000-0008-0000-0A00-000044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20293" name="Picture 22" descr="lOUIS">
          <a:extLst>
            <a:ext uri="{FF2B5EF4-FFF2-40B4-BE49-F238E27FC236}">
              <a16:creationId xmlns:a16="http://schemas.microsoft.com/office/drawing/2014/main" id="{00000000-0008-0000-0A00-000045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38100</xdr:rowOff>
    </xdr:from>
    <xdr:to>
      <xdr:col>2</xdr:col>
      <xdr:colOff>590550</xdr:colOff>
      <xdr:row>7</xdr:row>
      <xdr:rowOff>142875</xdr:rowOff>
    </xdr:to>
    <xdr:pic>
      <xdr:nvPicPr>
        <xdr:cNvPr id="20294" name="Picture 63">
          <a:extLst>
            <a:ext uri="{FF2B5EF4-FFF2-40B4-BE49-F238E27FC236}">
              <a16:creationId xmlns:a16="http://schemas.microsoft.com/office/drawing/2014/main" id="{00000000-0008-0000-0A00-000046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4</xdr:row>
      <xdr:rowOff>19050</xdr:rowOff>
    </xdr:from>
    <xdr:to>
      <xdr:col>8</xdr:col>
      <xdr:colOff>628650</xdr:colOff>
      <xdr:row>7</xdr:row>
      <xdr:rowOff>9525</xdr:rowOff>
    </xdr:to>
    <xdr:pic>
      <xdr:nvPicPr>
        <xdr:cNvPr id="20295" name="Picture 71">
          <a:extLst>
            <a:ext uri="{FF2B5EF4-FFF2-40B4-BE49-F238E27FC236}">
              <a16:creationId xmlns:a16="http://schemas.microsoft.com/office/drawing/2014/main" id="{00000000-0008-0000-0A00-000047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95900" y="1181100"/>
          <a:ext cx="609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3</xdr:row>
      <xdr:rowOff>19050</xdr:rowOff>
    </xdr:from>
    <xdr:to>
      <xdr:col>5</xdr:col>
      <xdr:colOff>590550</xdr:colOff>
      <xdr:row>7</xdr:row>
      <xdr:rowOff>161925</xdr:rowOff>
    </xdr:to>
    <xdr:pic>
      <xdr:nvPicPr>
        <xdr:cNvPr id="2029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A00-000048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623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3</xdr:row>
      <xdr:rowOff>19050</xdr:rowOff>
    </xdr:from>
    <xdr:to>
      <xdr:col>3</xdr:col>
      <xdr:colOff>571500</xdr:colOff>
      <xdr:row>8</xdr:row>
      <xdr:rowOff>0</xdr:rowOff>
    </xdr:to>
    <xdr:pic>
      <xdr:nvPicPr>
        <xdr:cNvPr id="20297" name="Picture 53" descr="Mr">
          <a:extLst>
            <a:ext uri="{FF2B5EF4-FFF2-40B4-BE49-F238E27FC236}">
              <a16:creationId xmlns:a16="http://schemas.microsoft.com/office/drawing/2014/main" id="{00000000-0008-0000-0A00-000049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145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</xdr:row>
      <xdr:rowOff>114300</xdr:rowOff>
    </xdr:from>
    <xdr:to>
      <xdr:col>4</xdr:col>
      <xdr:colOff>600075</xdr:colOff>
      <xdr:row>7</xdr:row>
      <xdr:rowOff>66675</xdr:rowOff>
    </xdr:to>
    <xdr:pic>
      <xdr:nvPicPr>
        <xdr:cNvPr id="20298" name="Picture 47" descr="HERMIE">
          <a:extLst>
            <a:ext uri="{FF2B5EF4-FFF2-40B4-BE49-F238E27FC236}">
              <a16:creationId xmlns:a16="http://schemas.microsoft.com/office/drawing/2014/main" id="{00000000-0008-0000-0A00-00004A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605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</xdr:row>
      <xdr:rowOff>9525</xdr:rowOff>
    </xdr:from>
    <xdr:to>
      <xdr:col>6</xdr:col>
      <xdr:colOff>552450</xdr:colOff>
      <xdr:row>7</xdr:row>
      <xdr:rowOff>161925</xdr:rowOff>
    </xdr:to>
    <xdr:pic>
      <xdr:nvPicPr>
        <xdr:cNvPr id="20299" name="Picture 68" descr="MORONEY">
          <a:extLst>
            <a:ext uri="{FF2B5EF4-FFF2-40B4-BE49-F238E27FC236}">
              <a16:creationId xmlns:a16="http://schemas.microsoft.com/office/drawing/2014/main" id="{00000000-0008-0000-0A00-00004B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3</xdr:row>
      <xdr:rowOff>9525</xdr:rowOff>
    </xdr:from>
    <xdr:to>
      <xdr:col>7</xdr:col>
      <xdr:colOff>590550</xdr:colOff>
      <xdr:row>7</xdr:row>
      <xdr:rowOff>161925</xdr:rowOff>
    </xdr:to>
    <xdr:pic>
      <xdr:nvPicPr>
        <xdr:cNvPr id="20300" name="Picture 25" descr="TUNA99.jpg">
          <a:extLst>
            <a:ext uri="{FF2B5EF4-FFF2-40B4-BE49-F238E27FC236}">
              <a16:creationId xmlns:a16="http://schemas.microsoft.com/office/drawing/2014/main" id="{00000000-0008-0000-0A00-00004C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76775" y="1009650"/>
          <a:ext cx="5429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85725</xdr:rowOff>
    </xdr:from>
    <xdr:to>
      <xdr:col>9</xdr:col>
      <xdr:colOff>600075</xdr:colOff>
      <xdr:row>7</xdr:row>
      <xdr:rowOff>76200</xdr:rowOff>
    </xdr:to>
    <xdr:pic>
      <xdr:nvPicPr>
        <xdr:cNvPr id="20301" name="Picture 181">
          <a:extLst>
            <a:ext uri="{FF2B5EF4-FFF2-40B4-BE49-F238E27FC236}">
              <a16:creationId xmlns:a16="http://schemas.microsoft.com/office/drawing/2014/main" id="{00000000-0008-0000-0A00-00004D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436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20302" name="Picture 25">
          <a:extLst>
            <a:ext uri="{FF2B5EF4-FFF2-40B4-BE49-F238E27FC236}">
              <a16:creationId xmlns:a16="http://schemas.microsoft.com/office/drawing/2014/main" id="{00000000-0008-0000-0A00-00004E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47625</xdr:rowOff>
    </xdr:from>
    <xdr:to>
      <xdr:col>11</xdr:col>
      <xdr:colOff>600075</xdr:colOff>
      <xdr:row>7</xdr:row>
      <xdr:rowOff>123825</xdr:rowOff>
    </xdr:to>
    <xdr:pic>
      <xdr:nvPicPr>
        <xdr:cNvPr id="20303" name="Picture 35" descr="CHIEF1.JPG">
          <a:extLst>
            <a:ext uri="{FF2B5EF4-FFF2-40B4-BE49-F238E27FC236}">
              <a16:creationId xmlns:a16="http://schemas.microsoft.com/office/drawing/2014/main" id="{00000000-0008-0000-0A00-00004F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</xdr:row>
      <xdr:rowOff>57150</xdr:rowOff>
    </xdr:from>
    <xdr:to>
      <xdr:col>12</xdr:col>
      <xdr:colOff>561975</xdr:colOff>
      <xdr:row>7</xdr:row>
      <xdr:rowOff>95250</xdr:rowOff>
    </xdr:to>
    <xdr:pic>
      <xdr:nvPicPr>
        <xdr:cNvPr id="20304" name="Picture 66" descr="MARLETT">
          <a:extLst>
            <a:ext uri="{FF2B5EF4-FFF2-40B4-BE49-F238E27FC236}">
              <a16:creationId xmlns:a16="http://schemas.microsoft.com/office/drawing/2014/main" id="{00000000-0008-0000-0A00-000050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867650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2030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A00-000051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20306" name="Picture 50" descr="daemong">
          <a:extLst>
            <a:ext uri="{FF2B5EF4-FFF2-40B4-BE49-F238E27FC236}">
              <a16:creationId xmlns:a16="http://schemas.microsoft.com/office/drawing/2014/main" id="{00000000-0008-0000-0A00-000052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638175</xdr:colOff>
      <xdr:row>7</xdr:row>
      <xdr:rowOff>133350</xdr:rowOff>
    </xdr:to>
    <xdr:pic>
      <xdr:nvPicPr>
        <xdr:cNvPr id="2030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A00-000053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20275" y="1066800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030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A00-000054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9525</xdr:colOff>
      <xdr:row>1</xdr:row>
      <xdr:rowOff>171450</xdr:rowOff>
    </xdr:to>
    <xdr:pic>
      <xdr:nvPicPr>
        <xdr:cNvPr id="20309" name="Picture 18" descr="2012 FF LOGO.bmp">
          <a:extLst>
            <a:ext uri="{FF2B5EF4-FFF2-40B4-BE49-F238E27FC236}">
              <a16:creationId xmlns:a16="http://schemas.microsoft.com/office/drawing/2014/main" id="{00000000-0008-0000-0A00-000055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20478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31</xdr:row>
      <xdr:rowOff>66675</xdr:rowOff>
    </xdr:from>
    <xdr:to>
      <xdr:col>19</xdr:col>
      <xdr:colOff>304800</xdr:colOff>
      <xdr:row>66</xdr:row>
      <xdr:rowOff>76200</xdr:rowOff>
    </xdr:to>
    <xdr:grpSp>
      <xdr:nvGrpSpPr>
        <xdr:cNvPr id="20310" name="Group 19">
          <a:extLst>
            <a:ext uri="{FF2B5EF4-FFF2-40B4-BE49-F238E27FC236}">
              <a16:creationId xmlns:a16="http://schemas.microsoft.com/office/drawing/2014/main" id="{00000000-0008-0000-0A00-0000564F0000}"/>
            </a:ext>
          </a:extLst>
        </xdr:cNvPr>
        <xdr:cNvGrpSpPr>
          <a:grpSpLocks/>
        </xdr:cNvGrpSpPr>
      </xdr:nvGrpSpPr>
      <xdr:grpSpPr bwMode="auto">
        <a:xfrm>
          <a:off x="12468225" y="5514975"/>
          <a:ext cx="295275" cy="5467350"/>
          <a:chOff x="12096750" y="5210175"/>
          <a:chExt cx="295275" cy="5095875"/>
        </a:xfrm>
      </xdr:grpSpPr>
      <xdr:cxnSp macro="">
        <xdr:nvCxnSpPr>
          <xdr:cNvPr id="20311" name="Straight Arrow Connector 21">
            <a:extLst>
              <a:ext uri="{FF2B5EF4-FFF2-40B4-BE49-F238E27FC236}">
                <a16:creationId xmlns:a16="http://schemas.microsoft.com/office/drawing/2014/main" id="{00000000-0008-0000-0A00-0000574F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521017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0312" name="Straight Arrow Connector 22">
            <a:extLst>
              <a:ext uri="{FF2B5EF4-FFF2-40B4-BE49-F238E27FC236}">
                <a16:creationId xmlns:a16="http://schemas.microsoft.com/office/drawing/2014/main" id="{00000000-0008-0000-0A00-0000584F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1029652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0313" name="Straight Connector 24">
            <a:extLst>
              <a:ext uri="{FF2B5EF4-FFF2-40B4-BE49-F238E27FC236}">
                <a16:creationId xmlns:a16="http://schemas.microsoft.com/office/drawing/2014/main" id="{00000000-0008-0000-0A00-0000594F0000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844088" y="7748587"/>
            <a:ext cx="5086350" cy="9525"/>
          </a:xfrm>
          <a:prstGeom prst="line">
            <a:avLst/>
          </a:prstGeom>
          <a:noFill/>
          <a:ln w="9525" algn="ctr">
            <a:solidFill>
              <a:srgbClr val="000000"/>
            </a:solidFill>
            <a:round/>
            <a:headEnd/>
            <a:tailEnd/>
          </a:ln>
        </xdr:spPr>
      </xdr:cxn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21164" name="Picture 25">
          <a:extLst>
            <a:ext uri="{FF2B5EF4-FFF2-40B4-BE49-F238E27FC236}">
              <a16:creationId xmlns:a16="http://schemas.microsoft.com/office/drawing/2014/main" id="{00000000-0008-0000-0B00-0000AC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21165" name="Picture 22" descr="lOUIS">
          <a:extLst>
            <a:ext uri="{FF2B5EF4-FFF2-40B4-BE49-F238E27FC236}">
              <a16:creationId xmlns:a16="http://schemas.microsoft.com/office/drawing/2014/main" id="{00000000-0008-0000-0B00-0000AD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38100</xdr:rowOff>
    </xdr:from>
    <xdr:to>
      <xdr:col>2</xdr:col>
      <xdr:colOff>590550</xdr:colOff>
      <xdr:row>7</xdr:row>
      <xdr:rowOff>142875</xdr:rowOff>
    </xdr:to>
    <xdr:pic>
      <xdr:nvPicPr>
        <xdr:cNvPr id="21166" name="Picture 63">
          <a:extLst>
            <a:ext uri="{FF2B5EF4-FFF2-40B4-BE49-F238E27FC236}">
              <a16:creationId xmlns:a16="http://schemas.microsoft.com/office/drawing/2014/main" id="{00000000-0008-0000-0B00-0000AE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4</xdr:row>
      <xdr:rowOff>19050</xdr:rowOff>
    </xdr:from>
    <xdr:to>
      <xdr:col>8</xdr:col>
      <xdr:colOff>609600</xdr:colOff>
      <xdr:row>7</xdr:row>
      <xdr:rowOff>9525</xdr:rowOff>
    </xdr:to>
    <xdr:pic>
      <xdr:nvPicPr>
        <xdr:cNvPr id="21167" name="Picture 71">
          <a:extLst>
            <a:ext uri="{FF2B5EF4-FFF2-40B4-BE49-F238E27FC236}">
              <a16:creationId xmlns:a16="http://schemas.microsoft.com/office/drawing/2014/main" id="{00000000-0008-0000-0B00-0000AF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95900" y="1181100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3</xdr:row>
      <xdr:rowOff>19050</xdr:rowOff>
    </xdr:from>
    <xdr:to>
      <xdr:col>5</xdr:col>
      <xdr:colOff>590550</xdr:colOff>
      <xdr:row>7</xdr:row>
      <xdr:rowOff>161925</xdr:rowOff>
    </xdr:to>
    <xdr:pic>
      <xdr:nvPicPr>
        <xdr:cNvPr id="2116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B00-0000B0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623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3</xdr:row>
      <xdr:rowOff>19050</xdr:rowOff>
    </xdr:from>
    <xdr:to>
      <xdr:col>3</xdr:col>
      <xdr:colOff>571500</xdr:colOff>
      <xdr:row>8</xdr:row>
      <xdr:rowOff>0</xdr:rowOff>
    </xdr:to>
    <xdr:pic>
      <xdr:nvPicPr>
        <xdr:cNvPr id="21169" name="Picture 53" descr="Mr">
          <a:extLst>
            <a:ext uri="{FF2B5EF4-FFF2-40B4-BE49-F238E27FC236}">
              <a16:creationId xmlns:a16="http://schemas.microsoft.com/office/drawing/2014/main" id="{00000000-0008-0000-0B00-0000B1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145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</xdr:row>
      <xdr:rowOff>114300</xdr:rowOff>
    </xdr:from>
    <xdr:to>
      <xdr:col>4</xdr:col>
      <xdr:colOff>600075</xdr:colOff>
      <xdr:row>7</xdr:row>
      <xdr:rowOff>66675</xdr:rowOff>
    </xdr:to>
    <xdr:pic>
      <xdr:nvPicPr>
        <xdr:cNvPr id="21170" name="Picture 47" descr="HERMIE">
          <a:extLst>
            <a:ext uri="{FF2B5EF4-FFF2-40B4-BE49-F238E27FC236}">
              <a16:creationId xmlns:a16="http://schemas.microsoft.com/office/drawing/2014/main" id="{00000000-0008-0000-0B00-0000B2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605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</xdr:row>
      <xdr:rowOff>9525</xdr:rowOff>
    </xdr:from>
    <xdr:to>
      <xdr:col>6</xdr:col>
      <xdr:colOff>552450</xdr:colOff>
      <xdr:row>7</xdr:row>
      <xdr:rowOff>161925</xdr:rowOff>
    </xdr:to>
    <xdr:pic>
      <xdr:nvPicPr>
        <xdr:cNvPr id="21171" name="Picture 68" descr="MORONEY">
          <a:extLst>
            <a:ext uri="{FF2B5EF4-FFF2-40B4-BE49-F238E27FC236}">
              <a16:creationId xmlns:a16="http://schemas.microsoft.com/office/drawing/2014/main" id="{00000000-0008-0000-0B00-0000B3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3</xdr:row>
      <xdr:rowOff>9525</xdr:rowOff>
    </xdr:from>
    <xdr:to>
      <xdr:col>7</xdr:col>
      <xdr:colOff>590550</xdr:colOff>
      <xdr:row>7</xdr:row>
      <xdr:rowOff>161925</xdr:rowOff>
    </xdr:to>
    <xdr:pic>
      <xdr:nvPicPr>
        <xdr:cNvPr id="21172" name="Picture 25" descr="TUNA99.jpg">
          <a:extLst>
            <a:ext uri="{FF2B5EF4-FFF2-40B4-BE49-F238E27FC236}">
              <a16:creationId xmlns:a16="http://schemas.microsoft.com/office/drawing/2014/main" id="{00000000-0008-0000-0B00-0000B4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76775" y="1009650"/>
          <a:ext cx="5429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85725</xdr:rowOff>
    </xdr:from>
    <xdr:to>
      <xdr:col>9</xdr:col>
      <xdr:colOff>600075</xdr:colOff>
      <xdr:row>7</xdr:row>
      <xdr:rowOff>76200</xdr:rowOff>
    </xdr:to>
    <xdr:pic>
      <xdr:nvPicPr>
        <xdr:cNvPr id="21173" name="Picture 181">
          <a:extLst>
            <a:ext uri="{FF2B5EF4-FFF2-40B4-BE49-F238E27FC236}">
              <a16:creationId xmlns:a16="http://schemas.microsoft.com/office/drawing/2014/main" id="{00000000-0008-0000-0B00-0000B5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436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21174" name="Picture 25">
          <a:extLst>
            <a:ext uri="{FF2B5EF4-FFF2-40B4-BE49-F238E27FC236}">
              <a16:creationId xmlns:a16="http://schemas.microsoft.com/office/drawing/2014/main" id="{00000000-0008-0000-0B00-0000B6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47625</xdr:rowOff>
    </xdr:from>
    <xdr:to>
      <xdr:col>11</xdr:col>
      <xdr:colOff>600075</xdr:colOff>
      <xdr:row>7</xdr:row>
      <xdr:rowOff>123825</xdr:rowOff>
    </xdr:to>
    <xdr:pic>
      <xdr:nvPicPr>
        <xdr:cNvPr id="21175" name="Picture 35" descr="CHIEF1.JPG">
          <a:extLst>
            <a:ext uri="{FF2B5EF4-FFF2-40B4-BE49-F238E27FC236}">
              <a16:creationId xmlns:a16="http://schemas.microsoft.com/office/drawing/2014/main" id="{00000000-0008-0000-0B00-0000B7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</xdr:row>
      <xdr:rowOff>57150</xdr:rowOff>
    </xdr:from>
    <xdr:to>
      <xdr:col>12</xdr:col>
      <xdr:colOff>561975</xdr:colOff>
      <xdr:row>7</xdr:row>
      <xdr:rowOff>95250</xdr:rowOff>
    </xdr:to>
    <xdr:pic>
      <xdr:nvPicPr>
        <xdr:cNvPr id="21176" name="Picture 66" descr="MARLETT">
          <a:extLst>
            <a:ext uri="{FF2B5EF4-FFF2-40B4-BE49-F238E27FC236}">
              <a16:creationId xmlns:a16="http://schemas.microsoft.com/office/drawing/2014/main" id="{00000000-0008-0000-0B00-0000B8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867650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2117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B00-0000B9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21178" name="Picture 50" descr="daemong">
          <a:extLst>
            <a:ext uri="{FF2B5EF4-FFF2-40B4-BE49-F238E27FC236}">
              <a16:creationId xmlns:a16="http://schemas.microsoft.com/office/drawing/2014/main" id="{00000000-0008-0000-0B00-0000BA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609600</xdr:colOff>
      <xdr:row>7</xdr:row>
      <xdr:rowOff>133350</xdr:rowOff>
    </xdr:to>
    <xdr:pic>
      <xdr:nvPicPr>
        <xdr:cNvPr id="21179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B00-0000BB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202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118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B00-0000BC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447675</xdr:colOff>
      <xdr:row>1</xdr:row>
      <xdr:rowOff>171450</xdr:rowOff>
    </xdr:to>
    <xdr:pic>
      <xdr:nvPicPr>
        <xdr:cNvPr id="21181" name="Picture 18" descr="2012 FF LOGO.bmp">
          <a:extLst>
            <a:ext uri="{FF2B5EF4-FFF2-40B4-BE49-F238E27FC236}">
              <a16:creationId xmlns:a16="http://schemas.microsoft.com/office/drawing/2014/main" id="{00000000-0008-0000-0B00-0000BD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8383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3</xdr:row>
      <xdr:rowOff>152400</xdr:rowOff>
    </xdr:from>
    <xdr:to>
      <xdr:col>7</xdr:col>
      <xdr:colOff>600075</xdr:colOff>
      <xdr:row>7</xdr:row>
      <xdr:rowOff>76200</xdr:rowOff>
    </xdr:to>
    <xdr:pic>
      <xdr:nvPicPr>
        <xdr:cNvPr id="22302" name="Picture 32" descr="FOGHORN">
          <a:extLst>
            <a:ext uri="{FF2B5EF4-FFF2-40B4-BE49-F238E27FC236}">
              <a16:creationId xmlns:a16="http://schemas.microsoft.com/office/drawing/2014/main" id="{00000000-0008-0000-0C00-00001E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95800" y="1152525"/>
          <a:ext cx="5905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114300</xdr:rowOff>
    </xdr:from>
    <xdr:to>
      <xdr:col>9</xdr:col>
      <xdr:colOff>600075</xdr:colOff>
      <xdr:row>7</xdr:row>
      <xdr:rowOff>66675</xdr:rowOff>
    </xdr:to>
    <xdr:pic>
      <xdr:nvPicPr>
        <xdr:cNvPr id="22303" name="Picture 47" descr="HERMIE">
          <a:extLst>
            <a:ext uri="{FF2B5EF4-FFF2-40B4-BE49-F238E27FC236}">
              <a16:creationId xmlns:a16="http://schemas.microsoft.com/office/drawing/2014/main" id="{00000000-0008-0000-0C00-00001F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24525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95250</xdr:rowOff>
    </xdr:from>
    <xdr:to>
      <xdr:col>16</xdr:col>
      <xdr:colOff>581025</xdr:colOff>
      <xdr:row>7</xdr:row>
      <xdr:rowOff>104775</xdr:rowOff>
    </xdr:to>
    <xdr:pic>
      <xdr:nvPicPr>
        <xdr:cNvPr id="22304" name="Picture 50" descr="daemong">
          <a:extLst>
            <a:ext uri="{FF2B5EF4-FFF2-40B4-BE49-F238E27FC236}">
              <a16:creationId xmlns:a16="http://schemas.microsoft.com/office/drawing/2014/main" id="{00000000-0008-0000-0C00-000020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191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</xdr:row>
      <xdr:rowOff>133350</xdr:rowOff>
    </xdr:from>
    <xdr:to>
      <xdr:col>2</xdr:col>
      <xdr:colOff>571500</xdr:colOff>
      <xdr:row>7</xdr:row>
      <xdr:rowOff>38100</xdr:rowOff>
    </xdr:to>
    <xdr:pic>
      <xdr:nvPicPr>
        <xdr:cNvPr id="22305" name="Picture 11">
          <a:extLst>
            <a:ext uri="{FF2B5EF4-FFF2-40B4-BE49-F238E27FC236}">
              <a16:creationId xmlns:a16="http://schemas.microsoft.com/office/drawing/2014/main" id="{00000000-0008-0000-0C00-000021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90650" y="1133475"/>
          <a:ext cx="5715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</xdr:row>
      <xdr:rowOff>133350</xdr:rowOff>
    </xdr:from>
    <xdr:to>
      <xdr:col>14</xdr:col>
      <xdr:colOff>628650</xdr:colOff>
      <xdr:row>7</xdr:row>
      <xdr:rowOff>47625</xdr:rowOff>
    </xdr:to>
    <xdr:pic>
      <xdr:nvPicPr>
        <xdr:cNvPr id="22306" name="Picture 25">
          <a:extLst>
            <a:ext uri="{FF2B5EF4-FFF2-40B4-BE49-F238E27FC236}">
              <a16:creationId xmlns:a16="http://schemas.microsoft.com/office/drawing/2014/main" id="{00000000-0008-0000-0C00-000022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820150" y="1133475"/>
          <a:ext cx="6286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22307" name="Picture 22" descr="lOUIS">
          <a:extLst>
            <a:ext uri="{FF2B5EF4-FFF2-40B4-BE49-F238E27FC236}">
              <a16:creationId xmlns:a16="http://schemas.microsoft.com/office/drawing/2014/main" id="{00000000-0008-0000-0C00-000023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7262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</xdr:row>
      <xdr:rowOff>57150</xdr:rowOff>
    </xdr:from>
    <xdr:to>
      <xdr:col>3</xdr:col>
      <xdr:colOff>504825</xdr:colOff>
      <xdr:row>7</xdr:row>
      <xdr:rowOff>142875</xdr:rowOff>
    </xdr:to>
    <xdr:pic>
      <xdr:nvPicPr>
        <xdr:cNvPr id="22308" name="Picture 69">
          <a:extLst>
            <a:ext uri="{FF2B5EF4-FFF2-40B4-BE49-F238E27FC236}">
              <a16:creationId xmlns:a16="http://schemas.microsoft.com/office/drawing/2014/main" id="{00000000-0008-0000-0C00-000024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38350" y="1057275"/>
          <a:ext cx="4762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8</xdr:row>
      <xdr:rowOff>9525</xdr:rowOff>
    </xdr:to>
    <xdr:pic>
      <xdr:nvPicPr>
        <xdr:cNvPr id="22309" name="Picture 53" descr="Mr">
          <a:extLst>
            <a:ext uri="{FF2B5EF4-FFF2-40B4-BE49-F238E27FC236}">
              <a16:creationId xmlns:a16="http://schemas.microsoft.com/office/drawing/2014/main" id="{00000000-0008-0000-0C00-000025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0510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9525</xdr:rowOff>
    </xdr:from>
    <xdr:to>
      <xdr:col>11</xdr:col>
      <xdr:colOff>552450</xdr:colOff>
      <xdr:row>7</xdr:row>
      <xdr:rowOff>161925</xdr:rowOff>
    </xdr:to>
    <xdr:pic>
      <xdr:nvPicPr>
        <xdr:cNvPr id="22310" name="Picture 68" descr="MORONEY">
          <a:extLst>
            <a:ext uri="{FF2B5EF4-FFF2-40B4-BE49-F238E27FC236}">
              <a16:creationId xmlns:a16="http://schemas.microsoft.com/office/drawing/2014/main" id="{00000000-0008-0000-0C00-000026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0389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3</xdr:row>
      <xdr:rowOff>114300</xdr:rowOff>
    </xdr:from>
    <xdr:to>
      <xdr:col>5</xdr:col>
      <xdr:colOff>542925</xdr:colOff>
      <xdr:row>7</xdr:row>
      <xdr:rowOff>76200</xdr:rowOff>
    </xdr:to>
    <xdr:pic>
      <xdr:nvPicPr>
        <xdr:cNvPr id="22311" name="Picture 33" descr="TUNA">
          <a:extLst>
            <a:ext uri="{FF2B5EF4-FFF2-40B4-BE49-F238E27FC236}">
              <a16:creationId xmlns:a16="http://schemas.microsoft.com/office/drawing/2014/main" id="{00000000-0008-0000-0C00-000027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95650" y="1114425"/>
          <a:ext cx="4953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3</xdr:row>
      <xdr:rowOff>9525</xdr:rowOff>
    </xdr:from>
    <xdr:to>
      <xdr:col>10</xdr:col>
      <xdr:colOff>581025</xdr:colOff>
      <xdr:row>7</xdr:row>
      <xdr:rowOff>114300</xdr:rowOff>
    </xdr:to>
    <xdr:pic>
      <xdr:nvPicPr>
        <xdr:cNvPr id="22312" name="Picture 8">
          <a:extLst>
            <a:ext uri="{FF2B5EF4-FFF2-40B4-BE49-F238E27FC236}">
              <a16:creationId xmlns:a16="http://schemas.microsoft.com/office/drawing/2014/main" id="{00000000-0008-0000-0C00-000028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-5400000">
          <a:off x="6310313" y="1062037"/>
          <a:ext cx="6667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3</xdr:row>
      <xdr:rowOff>28575</xdr:rowOff>
    </xdr:from>
    <xdr:to>
      <xdr:col>12</xdr:col>
      <xdr:colOff>600075</xdr:colOff>
      <xdr:row>7</xdr:row>
      <xdr:rowOff>133350</xdr:rowOff>
    </xdr:to>
    <xdr:pic>
      <xdr:nvPicPr>
        <xdr:cNvPr id="22313" name="Picture 63">
          <a:extLst>
            <a:ext uri="{FF2B5EF4-FFF2-40B4-BE49-F238E27FC236}">
              <a16:creationId xmlns:a16="http://schemas.microsoft.com/office/drawing/2014/main" id="{00000000-0008-0000-0C00-000029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00950" y="1028700"/>
          <a:ext cx="5810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4</xdr:row>
      <xdr:rowOff>0</xdr:rowOff>
    </xdr:from>
    <xdr:to>
      <xdr:col>7</xdr:col>
      <xdr:colOff>0</xdr:colOff>
      <xdr:row>6</xdr:row>
      <xdr:rowOff>66675</xdr:rowOff>
    </xdr:to>
    <xdr:pic>
      <xdr:nvPicPr>
        <xdr:cNvPr id="22314" name="Picture 71">
          <a:extLst>
            <a:ext uri="{FF2B5EF4-FFF2-40B4-BE49-F238E27FC236}">
              <a16:creationId xmlns:a16="http://schemas.microsoft.com/office/drawing/2014/main" id="{00000000-0008-0000-0C00-00002A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57625" y="1162050"/>
          <a:ext cx="6286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</xdr:row>
      <xdr:rowOff>9525</xdr:rowOff>
    </xdr:from>
    <xdr:to>
      <xdr:col>8</xdr:col>
      <xdr:colOff>609600</xdr:colOff>
      <xdr:row>7</xdr:row>
      <xdr:rowOff>152400</xdr:rowOff>
    </xdr:to>
    <xdr:pic>
      <xdr:nvPicPr>
        <xdr:cNvPr id="22315" name="Picture 20" descr="SKEEZIX2">
          <a:extLst>
            <a:ext uri="{FF2B5EF4-FFF2-40B4-BE49-F238E27FC236}">
              <a16:creationId xmlns:a16="http://schemas.microsoft.com/office/drawing/2014/main" id="{00000000-0008-0000-0C00-00002B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105400" y="1009650"/>
          <a:ext cx="6096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</xdr:row>
      <xdr:rowOff>57150</xdr:rowOff>
    </xdr:from>
    <xdr:to>
      <xdr:col>13</xdr:col>
      <xdr:colOff>561975</xdr:colOff>
      <xdr:row>7</xdr:row>
      <xdr:rowOff>95250</xdr:rowOff>
    </xdr:to>
    <xdr:pic>
      <xdr:nvPicPr>
        <xdr:cNvPr id="22316" name="Picture 66" descr="MARLETT">
          <a:extLst>
            <a:ext uri="{FF2B5EF4-FFF2-40B4-BE49-F238E27FC236}">
              <a16:creationId xmlns:a16="http://schemas.microsoft.com/office/drawing/2014/main" id="{00000000-0008-0000-0C00-00002C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01025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1</xdr:row>
      <xdr:rowOff>9525</xdr:rowOff>
    </xdr:to>
    <xdr:pic>
      <xdr:nvPicPr>
        <xdr:cNvPr id="22317" name="Picture 36" descr="2011_Logo.jpg">
          <a:extLst>
            <a:ext uri="{FF2B5EF4-FFF2-40B4-BE49-F238E27FC236}">
              <a16:creationId xmlns:a16="http://schemas.microsoft.com/office/drawing/2014/main" id="{00000000-0008-0000-0C00-00002D5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0"/>
          <a:ext cx="14287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47625</xdr:rowOff>
    </xdr:from>
    <xdr:to>
      <xdr:col>17</xdr:col>
      <xdr:colOff>590550</xdr:colOff>
      <xdr:row>7</xdr:row>
      <xdr:rowOff>123825</xdr:rowOff>
    </xdr:to>
    <xdr:pic>
      <xdr:nvPicPr>
        <xdr:cNvPr id="22318" name="Picture 35" descr="CHIEF1.JPG">
          <a:extLst>
            <a:ext uri="{FF2B5EF4-FFF2-40B4-BE49-F238E27FC236}">
              <a16:creationId xmlns:a16="http://schemas.microsoft.com/office/drawing/2014/main" id="{00000000-0008-0000-0C00-00002E5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8013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29</xdr:row>
      <xdr:rowOff>76200</xdr:rowOff>
    </xdr:from>
    <xdr:to>
      <xdr:col>19</xdr:col>
      <xdr:colOff>295275</xdr:colOff>
      <xdr:row>61</xdr:row>
      <xdr:rowOff>95250</xdr:rowOff>
    </xdr:to>
    <xdr:grpSp>
      <xdr:nvGrpSpPr>
        <xdr:cNvPr id="22319" name="Group 21">
          <a:extLst>
            <a:ext uri="{FF2B5EF4-FFF2-40B4-BE49-F238E27FC236}">
              <a16:creationId xmlns:a16="http://schemas.microsoft.com/office/drawing/2014/main" id="{00000000-0008-0000-0C00-00002F570000}"/>
            </a:ext>
          </a:extLst>
        </xdr:cNvPr>
        <xdr:cNvGrpSpPr>
          <a:grpSpLocks/>
        </xdr:cNvGrpSpPr>
      </xdr:nvGrpSpPr>
      <xdr:grpSpPr bwMode="auto">
        <a:xfrm>
          <a:off x="12096750" y="5210175"/>
          <a:ext cx="295275" cy="5095875"/>
          <a:chOff x="12096750" y="5210175"/>
          <a:chExt cx="295275" cy="5095875"/>
        </a:xfrm>
      </xdr:grpSpPr>
      <xdr:cxnSp macro="">
        <xdr:nvCxnSpPr>
          <xdr:cNvPr id="22320" name="Straight Arrow Connector 21">
            <a:extLst>
              <a:ext uri="{FF2B5EF4-FFF2-40B4-BE49-F238E27FC236}">
                <a16:creationId xmlns:a16="http://schemas.microsoft.com/office/drawing/2014/main" id="{00000000-0008-0000-0C00-00003057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521017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2321" name="Straight Arrow Connector 22">
            <a:extLst>
              <a:ext uri="{FF2B5EF4-FFF2-40B4-BE49-F238E27FC236}">
                <a16:creationId xmlns:a16="http://schemas.microsoft.com/office/drawing/2014/main" id="{00000000-0008-0000-0C00-00003157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1029652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2322" name="Straight Connector 24">
            <a:extLst>
              <a:ext uri="{FF2B5EF4-FFF2-40B4-BE49-F238E27FC236}">
                <a16:creationId xmlns:a16="http://schemas.microsoft.com/office/drawing/2014/main" id="{00000000-0008-0000-0C00-000032570000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844088" y="7748587"/>
            <a:ext cx="5086350" cy="9525"/>
          </a:xfrm>
          <a:prstGeom prst="line">
            <a:avLst/>
          </a:prstGeom>
          <a:noFill/>
          <a:ln w="9525" algn="ctr">
            <a:solidFill>
              <a:srgbClr val="000000"/>
            </a:solidFill>
            <a:round/>
            <a:headEnd/>
            <a:tailEnd/>
          </a:ln>
        </xdr:spPr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30</xdr:row>
      <xdr:rowOff>55032</xdr:rowOff>
    </xdr:from>
    <xdr:to>
      <xdr:col>20</xdr:col>
      <xdr:colOff>0</xdr:colOff>
      <xdr:row>30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07E12F11-53B2-4F76-A0D2-E97AAD86C567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5103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66</xdr:row>
      <xdr:rowOff>76200</xdr:rowOff>
    </xdr:from>
    <xdr:to>
      <xdr:col>20</xdr:col>
      <xdr:colOff>0</xdr:colOff>
      <xdr:row>66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D1728B5-6D1E-4416-A6A8-8FBEF797A63E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72925"/>
          <a:ext cx="2190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3</xdr:col>
      <xdr:colOff>66675</xdr:colOff>
      <xdr:row>3</xdr:row>
      <xdr:rowOff>47625</xdr:rowOff>
    </xdr:from>
    <xdr:to>
      <xdr:col>3</xdr:col>
      <xdr:colOff>659644</xdr:colOff>
      <xdr:row>7</xdr:row>
      <xdr:rowOff>123825</xdr:rowOff>
    </xdr:to>
    <xdr:pic>
      <xdr:nvPicPr>
        <xdr:cNvPr id="4" name="Picture 22" descr="lOUIS">
          <a:extLst>
            <a:ext uri="{FF2B5EF4-FFF2-40B4-BE49-F238E27FC236}">
              <a16:creationId xmlns:a16="http://schemas.microsoft.com/office/drawing/2014/main" id="{0512747B-A8D0-49A5-A974-EDAB67593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19325" y="16002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38100</xdr:rowOff>
    </xdr:from>
    <xdr:to>
      <xdr:col>8</xdr:col>
      <xdr:colOff>706806</xdr:colOff>
      <xdr:row>7</xdr:row>
      <xdr:rowOff>5715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2DFF8656-554C-455C-B59A-2B2E4D83E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34050" y="17526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19526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4158D3A0-CFF5-4C3E-80E1-E5985CD12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86524" y="1619250"/>
          <a:ext cx="581025" cy="76247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9524</xdr:colOff>
      <xdr:row>3</xdr:row>
      <xdr:rowOff>66675</xdr:rowOff>
    </xdr:from>
    <xdr:to>
      <xdr:col>5</xdr:col>
      <xdr:colOff>686857</xdr:colOff>
      <xdr:row>7</xdr:row>
      <xdr:rowOff>17145</xdr:rowOff>
    </xdr:to>
    <xdr:pic>
      <xdr:nvPicPr>
        <xdr:cNvPr id="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64722F43-08A0-4DB7-946C-67F770C25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76549" y="1619250"/>
          <a:ext cx="677333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95250</xdr:colOff>
      <xdr:row>3</xdr:row>
      <xdr:rowOff>152400</xdr:rowOff>
    </xdr:from>
    <xdr:to>
      <xdr:col>13</xdr:col>
      <xdr:colOff>581564</xdr:colOff>
      <xdr:row>7</xdr:row>
      <xdr:rowOff>133350</xdr:rowOff>
    </xdr:to>
    <xdr:pic>
      <xdr:nvPicPr>
        <xdr:cNvPr id="8" name="Picture 539">
          <a:extLst>
            <a:ext uri="{FF2B5EF4-FFF2-40B4-BE49-F238E27FC236}">
              <a16:creationId xmlns:a16="http://schemas.microsoft.com/office/drawing/2014/main" id="{3699E116-154A-4884-A005-7A44D444A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3916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38099</xdr:colOff>
      <xdr:row>3</xdr:row>
      <xdr:rowOff>114300</xdr:rowOff>
    </xdr:from>
    <xdr:to>
      <xdr:col>6</xdr:col>
      <xdr:colOff>705272</xdr:colOff>
      <xdr:row>7</xdr:row>
      <xdr:rowOff>95250</xdr:rowOff>
    </xdr:to>
    <xdr:pic>
      <xdr:nvPicPr>
        <xdr:cNvPr id="9" name="Picture 47" descr="HERMIE">
          <a:extLst>
            <a:ext uri="{FF2B5EF4-FFF2-40B4-BE49-F238E27FC236}">
              <a16:creationId xmlns:a16="http://schemas.microsoft.com/office/drawing/2014/main" id="{1522B80B-3060-4A92-877A-3A70D75FD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91374" y="1666875"/>
          <a:ext cx="66717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2</xdr:row>
      <xdr:rowOff>788986</xdr:rowOff>
    </xdr:from>
    <xdr:to>
      <xdr:col>11</xdr:col>
      <xdr:colOff>581025</xdr:colOff>
      <xdr:row>8</xdr:row>
      <xdr:rowOff>360</xdr:rowOff>
    </xdr:to>
    <xdr:pic>
      <xdr:nvPicPr>
        <xdr:cNvPr id="10" name="Picture 68" descr="MORONEY">
          <a:extLst>
            <a:ext uri="{FF2B5EF4-FFF2-40B4-BE49-F238E27FC236}">
              <a16:creationId xmlns:a16="http://schemas.microsoft.com/office/drawing/2014/main" id="{F6A4C62A-5106-4A50-8571-7809C2303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34325" y="1550986"/>
          <a:ext cx="514350" cy="830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76200</xdr:rowOff>
    </xdr:from>
    <xdr:to>
      <xdr:col>17</xdr:col>
      <xdr:colOff>647984</xdr:colOff>
      <xdr:row>8</xdr:row>
      <xdr:rowOff>0</xdr:rowOff>
    </xdr:to>
    <xdr:pic>
      <xdr:nvPicPr>
        <xdr:cNvPr id="12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BEB207E-09FC-49D4-A3AF-05189574F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172950" y="16287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18820</xdr:colOff>
      <xdr:row>3</xdr:row>
      <xdr:rowOff>0</xdr:rowOff>
    </xdr:from>
    <xdr:to>
      <xdr:col>16</xdr:col>
      <xdr:colOff>704850</xdr:colOff>
      <xdr:row>8</xdr:row>
      <xdr:rowOff>19516</xdr:rowOff>
    </xdr:to>
    <xdr:pic>
      <xdr:nvPicPr>
        <xdr:cNvPr id="13" name="Picture 91">
          <a:extLst>
            <a:ext uri="{FF2B5EF4-FFF2-40B4-BE49-F238E27FC236}">
              <a16:creationId xmlns:a16="http://schemas.microsoft.com/office/drawing/2014/main" id="{53EB6A45-EE04-4894-BC6E-4A6E67D34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58345" y="1552575"/>
          <a:ext cx="686030" cy="8481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66675</xdr:rowOff>
    </xdr:from>
    <xdr:to>
      <xdr:col>12</xdr:col>
      <xdr:colOff>675103</xdr:colOff>
      <xdr:row>7</xdr:row>
      <xdr:rowOff>121920</xdr:rowOff>
    </xdr:to>
    <xdr:pic>
      <xdr:nvPicPr>
        <xdr:cNvPr id="14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F8927E0-9977-4BF5-AF2F-692464698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620125" y="1619250"/>
          <a:ext cx="637003" cy="70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19050</xdr:colOff>
      <xdr:row>4</xdr:row>
      <xdr:rowOff>9525</xdr:rowOff>
    </xdr:from>
    <xdr:ext cx="660026" cy="590550"/>
    <xdr:pic>
      <xdr:nvPicPr>
        <xdr:cNvPr id="17" name="Picture 50" descr="daemong">
          <a:extLst>
            <a:ext uri="{FF2B5EF4-FFF2-40B4-BE49-F238E27FC236}">
              <a16:creationId xmlns:a16="http://schemas.microsoft.com/office/drawing/2014/main" id="{1F81B8F2-8C63-492F-9F86-134AA42A5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72325" y="17240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14</xdr:col>
      <xdr:colOff>114300</xdr:colOff>
      <xdr:row>3</xdr:row>
      <xdr:rowOff>114300</xdr:rowOff>
    </xdr:from>
    <xdr:to>
      <xdr:col>14</xdr:col>
      <xdr:colOff>609600</xdr:colOff>
      <xdr:row>7</xdr:row>
      <xdr:rowOff>129540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AFE8AB9-42BF-49ED-9A6C-CC12A536E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9450" y="1666875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3</xdr:row>
      <xdr:rowOff>19050</xdr:rowOff>
    </xdr:from>
    <xdr:to>
      <xdr:col>2</xdr:col>
      <xdr:colOff>643890</xdr:colOff>
      <xdr:row>7</xdr:row>
      <xdr:rowOff>150495</xdr:rowOff>
    </xdr:to>
    <xdr:pic>
      <xdr:nvPicPr>
        <xdr:cNvPr id="19" name="Picture 65">
          <a:extLst>
            <a:ext uri="{FF2B5EF4-FFF2-40B4-BE49-F238E27FC236}">
              <a16:creationId xmlns:a16="http://schemas.microsoft.com/office/drawing/2014/main" id="{01CB2D9D-5443-451F-B84E-843789DB4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962900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30</xdr:row>
      <xdr:rowOff>57150</xdr:rowOff>
    </xdr:from>
    <xdr:to>
      <xdr:col>20</xdr:col>
      <xdr:colOff>0</xdr:colOff>
      <xdr:row>66</xdr:row>
      <xdr:rowOff>88900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C0188371-9894-44EA-A55B-D14ED2AB51A3}"/>
            </a:ext>
          </a:extLst>
        </xdr:cNvPr>
        <xdr:cNvCxnSpPr/>
      </xdr:nvCxnSpPr>
      <xdr:spPr bwMode="auto">
        <a:xfrm>
          <a:off x="13916025" y="6153150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oneCellAnchor>
    <xdr:from>
      <xdr:col>4</xdr:col>
      <xdr:colOff>28575</xdr:colOff>
      <xdr:row>3</xdr:row>
      <xdr:rowOff>133350</xdr:rowOff>
    </xdr:from>
    <xdr:ext cx="636826" cy="590550"/>
    <xdr:pic>
      <xdr:nvPicPr>
        <xdr:cNvPr id="23" name="Picture 89">
          <a:extLst>
            <a:ext uri="{FF2B5EF4-FFF2-40B4-BE49-F238E27FC236}">
              <a16:creationId xmlns:a16="http://schemas.microsoft.com/office/drawing/2014/main" id="{77B16AF7-E968-4EFF-AB6D-083EED912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039350" y="1685925"/>
          <a:ext cx="6368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19050</xdr:colOff>
      <xdr:row>4</xdr:row>
      <xdr:rowOff>74609</xdr:rowOff>
    </xdr:from>
    <xdr:ext cx="663934" cy="504511"/>
    <xdr:pic>
      <xdr:nvPicPr>
        <xdr:cNvPr id="24" name="Picture 23" descr="JEANS NEW 1.jpg">
          <a:extLst>
            <a:ext uri="{FF2B5EF4-FFF2-40B4-BE49-F238E27FC236}">
              <a16:creationId xmlns:a16="http://schemas.microsoft.com/office/drawing/2014/main" id="{BE7322BD-F0BE-41E1-AE76-9A6F15BF7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458575" y="1789109"/>
          <a:ext cx="663934" cy="504511"/>
        </a:xfrm>
        <a:prstGeom prst="rect">
          <a:avLst/>
        </a:prstGeom>
      </xdr:spPr>
    </xdr:pic>
    <xdr:clientData/>
  </xdr:oneCellAnchor>
  <xdr:twoCellAnchor editAs="oneCell">
    <xdr:from>
      <xdr:col>15</xdr:col>
      <xdr:colOff>19050</xdr:colOff>
      <xdr:row>3</xdr:row>
      <xdr:rowOff>133350</xdr:rowOff>
    </xdr:from>
    <xdr:to>
      <xdr:col>15</xdr:col>
      <xdr:colOff>686181</xdr:colOff>
      <xdr:row>7</xdr:row>
      <xdr:rowOff>47625</xdr:rowOff>
    </xdr:to>
    <xdr:pic>
      <xdr:nvPicPr>
        <xdr:cNvPr id="25" name="Picture 25">
          <a:extLst>
            <a:ext uri="{FF2B5EF4-FFF2-40B4-BE49-F238E27FC236}">
              <a16:creationId xmlns:a16="http://schemas.microsoft.com/office/drawing/2014/main" id="{33925A19-BAA7-4054-9561-710B10446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744200" y="1685925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247892</xdr:colOff>
      <xdr:row>2</xdr:row>
      <xdr:rowOff>771525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485E275-F586-4574-AD12-6C1BF1B6A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86167" cy="1533525"/>
        </a:xfrm>
        <a:prstGeom prst="rect">
          <a:avLst/>
        </a:prstGeom>
      </xdr:spPr>
    </xdr:pic>
    <xdr:clientData/>
  </xdr:twoCellAnchor>
  <xdr:twoCellAnchor editAs="oneCell">
    <xdr:from>
      <xdr:col>16</xdr:col>
      <xdr:colOff>533400</xdr:colOff>
      <xdr:row>0</xdr:row>
      <xdr:rowOff>0</xdr:rowOff>
    </xdr:from>
    <xdr:to>
      <xdr:col>18</xdr:col>
      <xdr:colOff>790817</xdr:colOff>
      <xdr:row>2</xdr:row>
      <xdr:rowOff>771525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0077DD3-54C8-480C-978B-63A0C1A77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2925" y="0"/>
          <a:ext cx="1686167" cy="1533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316523</xdr:colOff>
      <xdr:row>2</xdr:row>
      <xdr:rowOff>590604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F7FC739-F97A-4273-94BB-980B5ABD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07173" cy="1552629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219075</xdr:colOff>
      <xdr:row>0</xdr:row>
      <xdr:rowOff>0</xdr:rowOff>
    </xdr:from>
    <xdr:to>
      <xdr:col>17</xdr:col>
      <xdr:colOff>630848</xdr:colOff>
      <xdr:row>2</xdr:row>
      <xdr:rowOff>590604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C0565DE-E83F-4409-ACE3-CC3CFAAAB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9825" y="0"/>
          <a:ext cx="1707173" cy="155262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3</xdr:row>
      <xdr:rowOff>47625</xdr:rowOff>
    </xdr:from>
    <xdr:to>
      <xdr:col>3</xdr:col>
      <xdr:colOff>612019</xdr:colOff>
      <xdr:row>7</xdr:row>
      <xdr:rowOff>123825</xdr:rowOff>
    </xdr:to>
    <xdr:pic>
      <xdr:nvPicPr>
        <xdr:cNvPr id="22" name="Picture 22" descr="lOUIS">
          <a:extLst>
            <a:ext uri="{FF2B5EF4-FFF2-40B4-BE49-F238E27FC236}">
              <a16:creationId xmlns:a16="http://schemas.microsoft.com/office/drawing/2014/main" id="{B0C23E5E-DC2D-4F9F-9239-7134C0CDC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57400" y="17907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38100</xdr:rowOff>
    </xdr:from>
    <xdr:to>
      <xdr:col>9</xdr:col>
      <xdr:colOff>59106</xdr:colOff>
      <xdr:row>7</xdr:row>
      <xdr:rowOff>5715</xdr:rowOff>
    </xdr:to>
    <xdr:pic>
      <xdr:nvPicPr>
        <xdr:cNvPr id="23" name="Picture 71">
          <a:extLst>
            <a:ext uri="{FF2B5EF4-FFF2-40B4-BE49-F238E27FC236}">
              <a16:creationId xmlns:a16="http://schemas.microsoft.com/office/drawing/2014/main" id="{A74AD736-E953-4AE3-AFC4-E593B9169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34050" y="17526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38576</xdr:rowOff>
    </xdr:to>
    <xdr:pic>
      <xdr:nvPicPr>
        <xdr:cNvPr id="24" name="Picture 53" descr="Mr">
          <a:extLst>
            <a:ext uri="{FF2B5EF4-FFF2-40B4-BE49-F238E27FC236}">
              <a16:creationId xmlns:a16="http://schemas.microsoft.com/office/drawing/2014/main" id="{5B9B73FF-3331-4229-B7A2-ACE274CCA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57774" y="1619250"/>
          <a:ext cx="581025" cy="78152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11149</xdr:colOff>
      <xdr:row>3</xdr:row>
      <xdr:rowOff>109667</xdr:rowOff>
    </xdr:from>
    <xdr:to>
      <xdr:col>5</xdr:col>
      <xdr:colOff>609600</xdr:colOff>
      <xdr:row>6</xdr:row>
      <xdr:rowOff>152400</xdr:rowOff>
    </xdr:to>
    <xdr:pic>
      <xdr:nvPicPr>
        <xdr:cNvPr id="2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8293133C-7A34-4C69-8222-0DC8197A7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44899" y="1852742"/>
          <a:ext cx="598451" cy="5285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95250</xdr:colOff>
      <xdr:row>3</xdr:row>
      <xdr:rowOff>152400</xdr:rowOff>
    </xdr:from>
    <xdr:to>
      <xdr:col>13</xdr:col>
      <xdr:colOff>581564</xdr:colOff>
      <xdr:row>7</xdr:row>
      <xdr:rowOff>133350</xdr:rowOff>
    </xdr:to>
    <xdr:pic>
      <xdr:nvPicPr>
        <xdr:cNvPr id="26" name="Picture 539">
          <a:extLst>
            <a:ext uri="{FF2B5EF4-FFF2-40B4-BE49-F238E27FC236}">
              <a16:creationId xmlns:a16="http://schemas.microsoft.com/office/drawing/2014/main" id="{8C8A0967-C060-41F3-B601-A12DCFEE9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3916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38099</xdr:colOff>
      <xdr:row>3</xdr:row>
      <xdr:rowOff>114300</xdr:rowOff>
    </xdr:from>
    <xdr:to>
      <xdr:col>6</xdr:col>
      <xdr:colOff>644620</xdr:colOff>
      <xdr:row>7</xdr:row>
      <xdr:rowOff>38100</xdr:rowOff>
    </xdr:to>
    <xdr:pic>
      <xdr:nvPicPr>
        <xdr:cNvPr id="27" name="Picture 47" descr="HERMIE">
          <a:extLst>
            <a:ext uri="{FF2B5EF4-FFF2-40B4-BE49-F238E27FC236}">
              <a16:creationId xmlns:a16="http://schemas.microsoft.com/office/drawing/2014/main" id="{696DFA72-DF73-4520-9249-C401E8169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19549" y="1857375"/>
          <a:ext cx="606521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3</xdr:row>
      <xdr:rowOff>0</xdr:rowOff>
    </xdr:from>
    <xdr:to>
      <xdr:col>11</xdr:col>
      <xdr:colOff>561975</xdr:colOff>
      <xdr:row>7</xdr:row>
      <xdr:rowOff>170505</xdr:rowOff>
    </xdr:to>
    <xdr:pic>
      <xdr:nvPicPr>
        <xdr:cNvPr id="28" name="Picture 68" descr="MORONEY">
          <a:extLst>
            <a:ext uri="{FF2B5EF4-FFF2-40B4-BE49-F238E27FC236}">
              <a16:creationId xmlns:a16="http://schemas.microsoft.com/office/drawing/2014/main" id="{F7FFF824-A80A-425B-ADD2-86E34C88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86625" y="1743075"/>
          <a:ext cx="495300" cy="818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3</xdr:row>
      <xdr:rowOff>95250</xdr:rowOff>
    </xdr:from>
    <xdr:to>
      <xdr:col>17</xdr:col>
      <xdr:colOff>622207</xdr:colOff>
      <xdr:row>7</xdr:row>
      <xdr:rowOff>152400</xdr:rowOff>
    </xdr:to>
    <xdr:pic>
      <xdr:nvPicPr>
        <xdr:cNvPr id="2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FBD854F-4479-48DF-B5EE-7B5326431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153775" y="1838325"/>
          <a:ext cx="574582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18820</xdr:colOff>
      <xdr:row>3</xdr:row>
      <xdr:rowOff>0</xdr:rowOff>
    </xdr:from>
    <xdr:to>
      <xdr:col>16</xdr:col>
      <xdr:colOff>628650</xdr:colOff>
      <xdr:row>7</xdr:row>
      <xdr:rowOff>123213</xdr:rowOff>
    </xdr:to>
    <xdr:pic>
      <xdr:nvPicPr>
        <xdr:cNvPr id="30" name="Picture 91">
          <a:extLst>
            <a:ext uri="{FF2B5EF4-FFF2-40B4-BE49-F238E27FC236}">
              <a16:creationId xmlns:a16="http://schemas.microsoft.com/office/drawing/2014/main" id="{456A16B3-FF5D-4F46-8A0E-79F7AD83A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270" y="1743075"/>
          <a:ext cx="609830" cy="770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66676</xdr:colOff>
      <xdr:row>4</xdr:row>
      <xdr:rowOff>9525</xdr:rowOff>
    </xdr:from>
    <xdr:to>
      <xdr:col>12</xdr:col>
      <xdr:colOff>581026</xdr:colOff>
      <xdr:row>7</xdr:row>
      <xdr:rowOff>91345</xdr:rowOff>
    </xdr:to>
    <xdr:pic>
      <xdr:nvPicPr>
        <xdr:cNvPr id="3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6B2A8D9-8830-4301-9754-6C959E7E1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934326" y="1914525"/>
          <a:ext cx="514350" cy="567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19050</xdr:colOff>
      <xdr:row>4</xdr:row>
      <xdr:rowOff>9525</xdr:rowOff>
    </xdr:from>
    <xdr:ext cx="609600" cy="545432"/>
    <xdr:pic>
      <xdr:nvPicPr>
        <xdr:cNvPr id="32" name="Picture 50" descr="daemong">
          <a:extLst>
            <a:ext uri="{FF2B5EF4-FFF2-40B4-BE49-F238E27FC236}">
              <a16:creationId xmlns:a16="http://schemas.microsoft.com/office/drawing/2014/main" id="{1131FE22-9664-4817-B27F-1B79ACD36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591300" y="1914525"/>
          <a:ext cx="609600" cy="545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14</xdr:col>
      <xdr:colOff>66675</xdr:colOff>
      <xdr:row>3</xdr:row>
      <xdr:rowOff>114300</xdr:rowOff>
    </xdr:from>
    <xdr:to>
      <xdr:col>14</xdr:col>
      <xdr:colOff>561975</xdr:colOff>
      <xdr:row>7</xdr:row>
      <xdr:rowOff>129540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1E8BD19-02AD-4AA3-A6EA-24318E871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1857375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3</xdr:row>
      <xdr:rowOff>19050</xdr:rowOff>
    </xdr:from>
    <xdr:to>
      <xdr:col>2</xdr:col>
      <xdr:colOff>643890</xdr:colOff>
      <xdr:row>7</xdr:row>
      <xdr:rowOff>150495</xdr:rowOff>
    </xdr:to>
    <xdr:pic>
      <xdr:nvPicPr>
        <xdr:cNvPr id="34" name="Picture 65">
          <a:extLst>
            <a:ext uri="{FF2B5EF4-FFF2-40B4-BE49-F238E27FC236}">
              <a16:creationId xmlns:a16="http://schemas.microsoft.com/office/drawing/2014/main" id="{3546FDED-A288-47E2-BBED-63F1ACDFB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1533525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35149</xdr:colOff>
      <xdr:row>4</xdr:row>
      <xdr:rowOff>38100</xdr:rowOff>
    </xdr:from>
    <xdr:ext cx="564926" cy="523875"/>
    <xdr:pic>
      <xdr:nvPicPr>
        <xdr:cNvPr id="35" name="Picture 89">
          <a:extLst>
            <a:ext uri="{FF2B5EF4-FFF2-40B4-BE49-F238E27FC236}">
              <a16:creationId xmlns:a16="http://schemas.microsoft.com/office/drawing/2014/main" id="{0ED17D94-0C02-4A94-8B9C-65A6B9357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721199" y="1943100"/>
          <a:ext cx="56492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19050</xdr:colOff>
      <xdr:row>4</xdr:row>
      <xdr:rowOff>74610</xdr:rowOff>
    </xdr:from>
    <xdr:ext cx="581025" cy="441510"/>
    <xdr:pic>
      <xdr:nvPicPr>
        <xdr:cNvPr id="36" name="Picture 35" descr="JEANS NEW 1.jpg">
          <a:extLst>
            <a:ext uri="{FF2B5EF4-FFF2-40B4-BE49-F238E27FC236}">
              <a16:creationId xmlns:a16="http://schemas.microsoft.com/office/drawing/2014/main" id="{1A8F67B2-B7FF-4B39-A1FA-C0E18354E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943600" y="1979610"/>
          <a:ext cx="581025" cy="441510"/>
        </a:xfrm>
        <a:prstGeom prst="rect">
          <a:avLst/>
        </a:prstGeom>
      </xdr:spPr>
    </xdr:pic>
    <xdr:clientData/>
  </xdr:oneCellAnchor>
  <xdr:twoCellAnchor editAs="oneCell">
    <xdr:from>
      <xdr:col>14</xdr:col>
      <xdr:colOff>619125</xdr:colOff>
      <xdr:row>3</xdr:row>
      <xdr:rowOff>133350</xdr:rowOff>
    </xdr:from>
    <xdr:to>
      <xdr:col>15</xdr:col>
      <xdr:colOff>638556</xdr:colOff>
      <xdr:row>7</xdr:row>
      <xdr:rowOff>47625</xdr:rowOff>
    </xdr:to>
    <xdr:pic>
      <xdr:nvPicPr>
        <xdr:cNvPr id="37" name="Picture 25">
          <a:extLst>
            <a:ext uri="{FF2B5EF4-FFF2-40B4-BE49-F238E27FC236}">
              <a16:creationId xmlns:a16="http://schemas.microsoft.com/office/drawing/2014/main" id="{A931AC22-B570-4EB7-83DE-8C4F2FAE4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782175" y="1876425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4C3F0D7B-0B1A-4FD2-B55B-03C1C4CE0F03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4150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0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E01109B9-11C2-44AA-A67D-97F4FB97153B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63400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17</xdr:col>
      <xdr:colOff>95250</xdr:colOff>
      <xdr:row>3</xdr:row>
      <xdr:rowOff>76200</xdr:rowOff>
    </xdr:from>
    <xdr:to>
      <xdr:col>17</xdr:col>
      <xdr:colOff>688219</xdr:colOff>
      <xdr:row>7</xdr:row>
      <xdr:rowOff>152400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473CDEBD-F9D5-4C7A-BECE-4F352CB68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9150" y="162877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4</xdr:row>
      <xdr:rowOff>47625</xdr:rowOff>
    </xdr:from>
    <xdr:to>
      <xdr:col>7</xdr:col>
      <xdr:colOff>21006</xdr:colOff>
      <xdr:row>7</xdr:row>
      <xdr:rowOff>15240</xdr:rowOff>
    </xdr:to>
    <xdr:pic>
      <xdr:nvPicPr>
        <xdr:cNvPr id="6" name="Picture 71">
          <a:extLst>
            <a:ext uri="{FF2B5EF4-FFF2-40B4-BE49-F238E27FC236}">
              <a16:creationId xmlns:a16="http://schemas.microsoft.com/office/drawing/2014/main" id="{16D9B884-051D-4790-9CA8-2166C65A6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33875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47624</xdr:colOff>
      <xdr:row>3</xdr:row>
      <xdr:rowOff>66675</xdr:rowOff>
    </xdr:from>
    <xdr:to>
      <xdr:col>9</xdr:col>
      <xdr:colOff>628649</xdr:colOff>
      <xdr:row>8</xdr:row>
      <xdr:rowOff>476</xdr:rowOff>
    </xdr:to>
    <xdr:pic>
      <xdr:nvPicPr>
        <xdr:cNvPr id="7" name="Picture 53" descr="Mr">
          <a:extLst>
            <a:ext uri="{FF2B5EF4-FFF2-40B4-BE49-F238E27FC236}">
              <a16:creationId xmlns:a16="http://schemas.microsoft.com/office/drawing/2014/main" id="{B4E66102-582F-488B-B103-4FD4E4330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86524" y="1619250"/>
          <a:ext cx="581025" cy="74533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9524</xdr:colOff>
      <xdr:row>3</xdr:row>
      <xdr:rowOff>66675</xdr:rowOff>
    </xdr:from>
    <xdr:to>
      <xdr:col>4</xdr:col>
      <xdr:colOff>686857</xdr:colOff>
      <xdr:row>7</xdr:row>
      <xdr:rowOff>17145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3568E7D0-1D36-4147-85C3-F2C771BC7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76549" y="16192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3</xdr:row>
      <xdr:rowOff>95250</xdr:rowOff>
    </xdr:from>
    <xdr:to>
      <xdr:col>7</xdr:col>
      <xdr:colOff>629189</xdr:colOff>
      <xdr:row>7</xdr:row>
      <xdr:rowOff>76200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AF4742F5-FC88-4846-ADDC-7DB204A60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153025" y="16478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38099</xdr:colOff>
      <xdr:row>3</xdr:row>
      <xdr:rowOff>114300</xdr:rowOff>
    </xdr:from>
    <xdr:to>
      <xdr:col>10</xdr:col>
      <xdr:colOff>705272</xdr:colOff>
      <xdr:row>7</xdr:row>
      <xdr:rowOff>95250</xdr:rowOff>
    </xdr:to>
    <xdr:pic>
      <xdr:nvPicPr>
        <xdr:cNvPr id="10" name="Picture 47" descr="HERMIE">
          <a:extLst>
            <a:ext uri="{FF2B5EF4-FFF2-40B4-BE49-F238E27FC236}">
              <a16:creationId xmlns:a16="http://schemas.microsoft.com/office/drawing/2014/main" id="{E75AEE50-B181-43BF-95D8-3C47F4AFB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91374" y="166687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133350</xdr:colOff>
      <xdr:row>3</xdr:row>
      <xdr:rowOff>17461</xdr:rowOff>
    </xdr:from>
    <xdr:to>
      <xdr:col>13</xdr:col>
      <xdr:colOff>647700</xdr:colOff>
      <xdr:row>8</xdr:row>
      <xdr:rowOff>360</xdr:rowOff>
    </xdr:to>
    <xdr:pic>
      <xdr:nvPicPr>
        <xdr:cNvPr id="11" name="Picture 68" descr="MORONEY">
          <a:extLst>
            <a:ext uri="{FF2B5EF4-FFF2-40B4-BE49-F238E27FC236}">
              <a16:creationId xmlns:a16="http://schemas.microsoft.com/office/drawing/2014/main" id="{D5236E41-4A46-420E-A92E-CF10F907A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29750" y="1570036"/>
          <a:ext cx="514350" cy="81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714374</xdr:colOff>
      <xdr:row>3</xdr:row>
      <xdr:rowOff>104774</xdr:rowOff>
    </xdr:from>
    <xdr:to>
      <xdr:col>12</xdr:col>
      <xdr:colOff>667130</xdr:colOff>
      <xdr:row>7</xdr:row>
      <xdr:rowOff>19049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D57F7BED-7DA8-46C8-BF42-D0D54A15D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82024" y="16573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28575</xdr:rowOff>
    </xdr:from>
    <xdr:to>
      <xdr:col>3</xdr:col>
      <xdr:colOff>686084</xdr:colOff>
      <xdr:row>7</xdr:row>
      <xdr:rowOff>133350</xdr:rowOff>
    </xdr:to>
    <xdr:pic>
      <xdr:nvPicPr>
        <xdr:cNvPr id="1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413DACFE-9C44-4733-9A74-A9D2CC1C4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98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18820</xdr:colOff>
      <xdr:row>3</xdr:row>
      <xdr:rowOff>0</xdr:rowOff>
    </xdr:from>
    <xdr:to>
      <xdr:col>2</xdr:col>
      <xdr:colOff>704850</xdr:colOff>
      <xdr:row>8</xdr:row>
      <xdr:rowOff>466</xdr:rowOff>
    </xdr:to>
    <xdr:pic>
      <xdr:nvPicPr>
        <xdr:cNvPr id="14" name="Picture 91">
          <a:extLst>
            <a:ext uri="{FF2B5EF4-FFF2-40B4-BE49-F238E27FC236}">
              <a16:creationId xmlns:a16="http://schemas.microsoft.com/office/drawing/2014/main" id="{F6319073-9074-4178-9FEB-E23DC7DF6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095" y="1552575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76200</xdr:rowOff>
    </xdr:from>
    <xdr:to>
      <xdr:col>8</xdr:col>
      <xdr:colOff>665578</xdr:colOff>
      <xdr:row>7</xdr:row>
      <xdr:rowOff>131445</xdr:rowOff>
    </xdr:to>
    <xdr:pic>
      <xdr:nvPicPr>
        <xdr:cNvPr id="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F0F3735C-BFB0-4437-885C-36E91572F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53100" y="162877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4</xdr:row>
      <xdr:rowOff>74609</xdr:rowOff>
    </xdr:from>
    <xdr:to>
      <xdr:col>16</xdr:col>
      <xdr:colOff>682984</xdr:colOff>
      <xdr:row>7</xdr:row>
      <xdr:rowOff>93345</xdr:rowOff>
    </xdr:to>
    <xdr:pic>
      <xdr:nvPicPr>
        <xdr:cNvPr id="16" name="Picture 15" descr="JEANS NEW 1.jpg">
          <a:extLst>
            <a:ext uri="{FF2B5EF4-FFF2-40B4-BE49-F238E27FC236}">
              <a16:creationId xmlns:a16="http://schemas.microsoft.com/office/drawing/2014/main" id="{E653F7E3-F797-49A5-965F-9A2C125BE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458575" y="17891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</xdr:colOff>
      <xdr:row>3</xdr:row>
      <xdr:rowOff>133350</xdr:rowOff>
    </xdr:from>
    <xdr:to>
      <xdr:col>14</xdr:col>
      <xdr:colOff>665401</xdr:colOff>
      <xdr:row>7</xdr:row>
      <xdr:rowOff>76200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DC0429CE-0C0C-48FA-B517-F0F0FB7FE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39350" y="168592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19050</xdr:colOff>
      <xdr:row>3</xdr:row>
      <xdr:rowOff>85725</xdr:rowOff>
    </xdr:from>
    <xdr:ext cx="660026" cy="590550"/>
    <xdr:pic>
      <xdr:nvPicPr>
        <xdr:cNvPr id="18" name="Picture 50" descr="daemong">
          <a:extLst>
            <a:ext uri="{FF2B5EF4-FFF2-40B4-BE49-F238E27FC236}">
              <a16:creationId xmlns:a16="http://schemas.microsoft.com/office/drawing/2014/main" id="{38FD917E-98D9-4745-B82A-C5166968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00450" y="163830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15</xdr:col>
      <xdr:colOff>114300</xdr:colOff>
      <xdr:row>3</xdr:row>
      <xdr:rowOff>114300</xdr:rowOff>
    </xdr:from>
    <xdr:to>
      <xdr:col>15</xdr:col>
      <xdr:colOff>609600</xdr:colOff>
      <xdr:row>7</xdr:row>
      <xdr:rowOff>129540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DDA3755-1519-4CBC-94E1-5D10CDB7E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1666875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95250</xdr:colOff>
      <xdr:row>3</xdr:row>
      <xdr:rowOff>19050</xdr:rowOff>
    </xdr:from>
    <xdr:to>
      <xdr:col>11</xdr:col>
      <xdr:colOff>643890</xdr:colOff>
      <xdr:row>7</xdr:row>
      <xdr:rowOff>150495</xdr:rowOff>
    </xdr:to>
    <xdr:pic>
      <xdr:nvPicPr>
        <xdr:cNvPr id="20" name="Picture 65">
          <a:extLst>
            <a:ext uri="{FF2B5EF4-FFF2-40B4-BE49-F238E27FC236}">
              <a16:creationId xmlns:a16="http://schemas.microsoft.com/office/drawing/2014/main" id="{6D22D5A8-1BD5-4875-BE6E-3A460BA95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962900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31</xdr:row>
      <xdr:rowOff>57150</xdr:rowOff>
    </xdr:from>
    <xdr:to>
      <xdr:col>20</xdr:col>
      <xdr:colOff>0</xdr:colOff>
      <xdr:row>67</xdr:row>
      <xdr:rowOff>88900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DD252D8D-FFBB-4902-89A5-05EC46F8B92A}"/>
            </a:ext>
          </a:extLst>
        </xdr:cNvPr>
        <xdr:cNvCxnSpPr/>
      </xdr:nvCxnSpPr>
      <xdr:spPr bwMode="auto">
        <a:xfrm>
          <a:off x="13916025" y="6143625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17</xdr:col>
      <xdr:colOff>142875</xdr:colOff>
      <xdr:row>0</xdr:row>
      <xdr:rowOff>0</xdr:rowOff>
    </xdr:from>
    <xdr:to>
      <xdr:col>18</xdr:col>
      <xdr:colOff>802094</xdr:colOff>
      <xdr:row>2</xdr:row>
      <xdr:rowOff>746759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BDACB2C-040E-C913-7F32-D1DFABB6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296775" y="0"/>
          <a:ext cx="1373594" cy="1514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1</xdr:col>
      <xdr:colOff>1278344</xdr:colOff>
      <xdr:row>3</xdr:row>
      <xdr:rowOff>1904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CDAD3FA-61C9-4630-960F-16880A276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9050"/>
          <a:ext cx="1373594" cy="15144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38101</xdr:colOff>
      <xdr:row>3</xdr:row>
      <xdr:rowOff>47626</xdr:rowOff>
    </xdr:from>
    <xdr:to>
      <xdr:col>17</xdr:col>
      <xdr:colOff>550545</xdr:colOff>
      <xdr:row>7</xdr:row>
      <xdr:rowOff>131446</xdr:rowOff>
    </xdr:to>
    <xdr:pic>
      <xdr:nvPicPr>
        <xdr:cNvPr id="2" name="Picture 22" descr="lOUIS">
          <a:extLst>
            <a:ext uri="{FF2B5EF4-FFF2-40B4-BE49-F238E27FC236}">
              <a16:creationId xmlns:a16="http://schemas.microsoft.com/office/drawing/2014/main" id="{781A9F3B-A51C-487F-A6B7-4F5588350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44251" y="16192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</xdr:row>
      <xdr:rowOff>133350</xdr:rowOff>
    </xdr:from>
    <xdr:to>
      <xdr:col>4</xdr:col>
      <xdr:colOff>588646</xdr:colOff>
      <xdr:row>7</xdr:row>
      <xdr:rowOff>133350</xdr:rowOff>
    </xdr:to>
    <xdr:pic>
      <xdr:nvPicPr>
        <xdr:cNvPr id="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836A273-0B15-4EE4-908F-C92CE600C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05100" y="1704975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3</xdr:row>
      <xdr:rowOff>95250</xdr:rowOff>
    </xdr:from>
    <xdr:to>
      <xdr:col>7</xdr:col>
      <xdr:colOff>587279</xdr:colOff>
      <xdr:row>7</xdr:row>
      <xdr:rowOff>114300</xdr:rowOff>
    </xdr:to>
    <xdr:pic>
      <xdr:nvPicPr>
        <xdr:cNvPr id="6" name="Picture 539">
          <a:extLst>
            <a:ext uri="{FF2B5EF4-FFF2-40B4-BE49-F238E27FC236}">
              <a16:creationId xmlns:a16="http://schemas.microsoft.com/office/drawing/2014/main" id="{8992B3C0-25DF-4F94-B298-90344590D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24400" y="1666875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3</xdr:row>
      <xdr:rowOff>66675</xdr:rowOff>
    </xdr:from>
    <xdr:to>
      <xdr:col>10</xdr:col>
      <xdr:colOff>627167</xdr:colOff>
      <xdr:row>7</xdr:row>
      <xdr:rowOff>91440</xdr:rowOff>
    </xdr:to>
    <xdr:pic>
      <xdr:nvPicPr>
        <xdr:cNvPr id="7" name="Picture 47" descr="HERMIE">
          <a:extLst>
            <a:ext uri="{FF2B5EF4-FFF2-40B4-BE49-F238E27FC236}">
              <a16:creationId xmlns:a16="http://schemas.microsoft.com/office/drawing/2014/main" id="{29EB0DB5-534C-40AE-854D-BD29A9A49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00825" y="1638300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104775</xdr:colOff>
      <xdr:row>3</xdr:row>
      <xdr:rowOff>9525</xdr:rowOff>
    </xdr:from>
    <xdr:to>
      <xdr:col>13</xdr:col>
      <xdr:colOff>624840</xdr:colOff>
      <xdr:row>8</xdr:row>
      <xdr:rowOff>360</xdr:rowOff>
    </xdr:to>
    <xdr:pic>
      <xdr:nvPicPr>
        <xdr:cNvPr id="8" name="Picture 68" descr="MORONEY">
          <a:extLst>
            <a:ext uri="{FF2B5EF4-FFF2-40B4-BE49-F238E27FC236}">
              <a16:creationId xmlns:a16="http://schemas.microsoft.com/office/drawing/2014/main" id="{36F33E1E-89C1-4572-B143-B8FAA138E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20125" y="1581150"/>
          <a:ext cx="514350" cy="8195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638174</xdr:colOff>
      <xdr:row>3</xdr:row>
      <xdr:rowOff>95249</xdr:rowOff>
    </xdr:from>
    <xdr:to>
      <xdr:col>12</xdr:col>
      <xdr:colOff>627125</xdr:colOff>
      <xdr:row>7</xdr:row>
      <xdr:rowOff>38099</xdr:rowOff>
    </xdr:to>
    <xdr:pic>
      <xdr:nvPicPr>
        <xdr:cNvPr id="9" name="Picture 25">
          <a:extLst>
            <a:ext uri="{FF2B5EF4-FFF2-40B4-BE49-F238E27FC236}">
              <a16:creationId xmlns:a16="http://schemas.microsoft.com/office/drawing/2014/main" id="{DC44D91F-9B95-4D0B-80F8-55739892F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58124" y="1666874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66675</xdr:rowOff>
    </xdr:from>
    <xdr:to>
      <xdr:col>3</xdr:col>
      <xdr:colOff>626745</xdr:colOff>
      <xdr:row>7</xdr:row>
      <xdr:rowOff>152400</xdr:rowOff>
    </xdr:to>
    <xdr:pic>
      <xdr:nvPicPr>
        <xdr:cNvPr id="1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9477BC7E-5E5D-4AD3-9593-E7D5C2305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95500" y="1438275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</xdr:row>
      <xdr:rowOff>26671</xdr:rowOff>
    </xdr:from>
    <xdr:to>
      <xdr:col>2</xdr:col>
      <xdr:colOff>629681</xdr:colOff>
      <xdr:row>8</xdr:row>
      <xdr:rowOff>15241</xdr:rowOff>
    </xdr:to>
    <xdr:pic>
      <xdr:nvPicPr>
        <xdr:cNvPr id="11" name="Picture 91">
          <a:extLst>
            <a:ext uri="{FF2B5EF4-FFF2-40B4-BE49-F238E27FC236}">
              <a16:creationId xmlns:a16="http://schemas.microsoft.com/office/drawing/2014/main" id="{E098D96C-F74C-4485-9000-7DEDC168E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47800" y="1598296"/>
          <a:ext cx="620156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28576</xdr:colOff>
      <xdr:row>3</xdr:row>
      <xdr:rowOff>57150</xdr:rowOff>
    </xdr:from>
    <xdr:to>
      <xdr:col>8</xdr:col>
      <xdr:colOff>605840</xdr:colOff>
      <xdr:row>7</xdr:row>
      <xdr:rowOff>93345</xdr:rowOff>
    </xdr:to>
    <xdr:pic>
      <xdr:nvPicPr>
        <xdr:cNvPr id="12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2786E336-0B61-4933-9E60-A3ED6F3CF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305426" y="16287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47625</xdr:colOff>
      <xdr:row>4</xdr:row>
      <xdr:rowOff>17459</xdr:rowOff>
    </xdr:from>
    <xdr:to>
      <xdr:col>16</xdr:col>
      <xdr:colOff>628650</xdr:colOff>
      <xdr:row>7</xdr:row>
      <xdr:rowOff>76200</xdr:rowOff>
    </xdr:to>
    <xdr:pic>
      <xdr:nvPicPr>
        <xdr:cNvPr id="13" name="Picture 12" descr="JEANS NEW 1.jpg">
          <a:extLst>
            <a:ext uri="{FF2B5EF4-FFF2-40B4-BE49-F238E27FC236}">
              <a16:creationId xmlns:a16="http://schemas.microsoft.com/office/drawing/2014/main" id="{488231AD-F9AB-461C-81D7-AA59D0E84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506075" y="1751009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3</xdr:row>
      <xdr:rowOff>38100</xdr:rowOff>
    </xdr:from>
    <xdr:to>
      <xdr:col>14</xdr:col>
      <xdr:colOff>609600</xdr:colOff>
      <xdr:row>8</xdr:row>
      <xdr:rowOff>0</xdr:rowOff>
    </xdr:to>
    <xdr:pic>
      <xdr:nvPicPr>
        <xdr:cNvPr id="14" name="Picture 89">
          <a:extLst>
            <a:ext uri="{FF2B5EF4-FFF2-40B4-BE49-F238E27FC236}">
              <a16:creationId xmlns:a16="http://schemas.microsoft.com/office/drawing/2014/main" id="{A267A714-2F01-4CF1-9553-239C6D457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182100" y="1609725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19050</xdr:colOff>
      <xdr:row>4</xdr:row>
      <xdr:rowOff>19050</xdr:rowOff>
    </xdr:from>
    <xdr:ext cx="571500" cy="590550"/>
    <xdr:pic>
      <xdr:nvPicPr>
        <xdr:cNvPr id="15" name="Picture 50" descr="daemong">
          <a:extLst>
            <a:ext uri="{FF2B5EF4-FFF2-40B4-BE49-F238E27FC236}">
              <a16:creationId xmlns:a16="http://schemas.microsoft.com/office/drawing/2014/main" id="{B19B052C-E37B-45A5-A337-A024497D5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352800" y="1752600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45720</xdr:colOff>
      <xdr:row>3</xdr:row>
      <xdr:rowOff>28574</xdr:rowOff>
    </xdr:from>
    <xdr:to>
      <xdr:col>11</xdr:col>
      <xdr:colOff>586740</xdr:colOff>
      <xdr:row>8</xdr:row>
      <xdr:rowOff>1904</xdr:rowOff>
    </xdr:to>
    <xdr:pic>
      <xdr:nvPicPr>
        <xdr:cNvPr id="16" name="Picture 65">
          <a:extLst>
            <a:ext uri="{FF2B5EF4-FFF2-40B4-BE49-F238E27FC236}">
              <a16:creationId xmlns:a16="http://schemas.microsoft.com/office/drawing/2014/main" id="{99FE6EDB-096F-4186-8689-BC7707D1BC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265670" y="1600199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3</xdr:row>
      <xdr:rowOff>76200</xdr:rowOff>
    </xdr:from>
    <xdr:to>
      <xdr:col>15</xdr:col>
      <xdr:colOff>571500</xdr:colOff>
      <xdr:row>7</xdr:row>
      <xdr:rowOff>129540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A833493-666F-4E44-8EEC-A29B12106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447800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1278344</xdr:colOff>
      <xdr:row>2</xdr:row>
      <xdr:rowOff>552449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FB54904-4872-4CA3-84E2-375C7BA0A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1373594" cy="1514474"/>
        </a:xfrm>
        <a:prstGeom prst="rect">
          <a:avLst/>
        </a:prstGeom>
      </xdr:spPr>
    </xdr:pic>
    <xdr:clientData/>
  </xdr:twoCellAnchor>
  <xdr:twoCellAnchor editAs="oneCell">
    <xdr:from>
      <xdr:col>15</xdr:col>
      <xdr:colOff>542925</xdr:colOff>
      <xdr:row>0</xdr:row>
      <xdr:rowOff>0</xdr:rowOff>
    </xdr:from>
    <xdr:to>
      <xdr:col>17</xdr:col>
      <xdr:colOff>624959</xdr:colOff>
      <xdr:row>2</xdr:row>
      <xdr:rowOff>556011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9DAECD5-FBF2-5B3A-CF92-396B54CF9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353675" y="0"/>
          <a:ext cx="1371719" cy="1518036"/>
        </a:xfrm>
        <a:prstGeom prst="rect">
          <a:avLst/>
        </a:prstGeom>
      </xdr:spPr>
    </xdr:pic>
    <xdr:clientData/>
  </xdr:twoCellAnchor>
  <xdr:oneCellAnchor>
    <xdr:from>
      <xdr:col>5</xdr:col>
      <xdr:colOff>638175</xdr:colOff>
      <xdr:row>4</xdr:row>
      <xdr:rowOff>85725</xdr:rowOff>
    </xdr:from>
    <xdr:ext cx="689661" cy="476250"/>
    <xdr:pic>
      <xdr:nvPicPr>
        <xdr:cNvPr id="25" name="Picture 71">
          <a:extLst>
            <a:ext uri="{FF2B5EF4-FFF2-40B4-BE49-F238E27FC236}">
              <a16:creationId xmlns:a16="http://schemas.microsoft.com/office/drawing/2014/main" id="{ACF6A27C-454E-4AE4-B0E8-4B88810A9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096625" y="1819275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9525</xdr:colOff>
      <xdr:row>3</xdr:row>
      <xdr:rowOff>66675</xdr:rowOff>
    </xdr:from>
    <xdr:to>
      <xdr:col>9</xdr:col>
      <xdr:colOff>590550</xdr:colOff>
      <xdr:row>8</xdr:row>
      <xdr:rowOff>476</xdr:rowOff>
    </xdr:to>
    <xdr:pic>
      <xdr:nvPicPr>
        <xdr:cNvPr id="27" name="Picture 53" descr="Mr">
          <a:extLst>
            <a:ext uri="{FF2B5EF4-FFF2-40B4-BE49-F238E27FC236}">
              <a16:creationId xmlns:a16="http://schemas.microsoft.com/office/drawing/2014/main" id="{F7464644-E1C8-4E39-8B52-3FF22C354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934075" y="1638300"/>
          <a:ext cx="581025" cy="74533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8C734C43-D31F-43D3-A79C-5617ACBED418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3198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49A40B8-01A9-42B9-A54C-0C8F002FBC98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5387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07D2523-CF53-40A1-9368-D22838A47ED0}"/>
            </a:ext>
          </a:extLst>
        </xdr:cNvPr>
        <xdr:cNvCxnSpPr/>
      </xdr:nvCxnSpPr>
      <xdr:spPr bwMode="auto">
        <a:xfrm>
          <a:off x="13926608" y="6119283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16</xdr:col>
      <xdr:colOff>38100</xdr:colOff>
      <xdr:row>3</xdr:row>
      <xdr:rowOff>57150</xdr:rowOff>
    </xdr:from>
    <xdr:to>
      <xdr:col>16</xdr:col>
      <xdr:colOff>631069</xdr:colOff>
      <xdr:row>7</xdr:row>
      <xdr:rowOff>133350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D5DB8A45-F3F1-434F-B1A0-5570C14A1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77625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4</xdr:row>
      <xdr:rowOff>76200</xdr:rowOff>
    </xdr:from>
    <xdr:to>
      <xdr:col>17</xdr:col>
      <xdr:colOff>708711</xdr:colOff>
      <xdr:row>7</xdr:row>
      <xdr:rowOff>38100</xdr:rowOff>
    </xdr:to>
    <xdr:pic>
      <xdr:nvPicPr>
        <xdr:cNvPr id="6" name="Picture 71">
          <a:extLst>
            <a:ext uri="{FF2B5EF4-FFF2-40B4-BE49-F238E27FC236}">
              <a16:creationId xmlns:a16="http://schemas.microsoft.com/office/drawing/2014/main" id="{C49BBF15-6ECC-49DA-8293-05771D933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72950" y="179070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133349</xdr:colOff>
      <xdr:row>3</xdr:row>
      <xdr:rowOff>95250</xdr:rowOff>
    </xdr:from>
    <xdr:to>
      <xdr:col>7</xdr:col>
      <xdr:colOff>714374</xdr:colOff>
      <xdr:row>7</xdr:row>
      <xdr:rowOff>173831</xdr:rowOff>
    </xdr:to>
    <xdr:pic>
      <xdr:nvPicPr>
        <xdr:cNvPr id="7" name="Picture 53" descr="Mr">
          <a:extLst>
            <a:ext uri="{FF2B5EF4-FFF2-40B4-BE49-F238E27FC236}">
              <a16:creationId xmlns:a16="http://schemas.microsoft.com/office/drawing/2014/main" id="{1FECBAE3-99F8-4977-84B2-AC6478C07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43499" y="16478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714374</xdr:colOff>
      <xdr:row>3</xdr:row>
      <xdr:rowOff>152400</xdr:rowOff>
    </xdr:from>
    <xdr:to>
      <xdr:col>14</xdr:col>
      <xdr:colOff>677332</xdr:colOff>
      <xdr:row>7</xdr:row>
      <xdr:rowOff>114300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9A3B7DB-C54D-413E-A2C2-42B3C2E82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10774" y="170497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114300</xdr:colOff>
      <xdr:row>3</xdr:row>
      <xdr:rowOff>152400</xdr:rowOff>
    </xdr:from>
    <xdr:to>
      <xdr:col>15</xdr:col>
      <xdr:colOff>600614</xdr:colOff>
      <xdr:row>7</xdr:row>
      <xdr:rowOff>133350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9758BEF-5DEB-4F77-BFE3-ED2BB3C94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394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57149</xdr:colOff>
      <xdr:row>3</xdr:row>
      <xdr:rowOff>114300</xdr:rowOff>
    </xdr:from>
    <xdr:to>
      <xdr:col>6</xdr:col>
      <xdr:colOff>709082</xdr:colOff>
      <xdr:row>7</xdr:row>
      <xdr:rowOff>95250</xdr:rowOff>
    </xdr:to>
    <xdr:pic>
      <xdr:nvPicPr>
        <xdr:cNvPr id="10" name="Picture 47" descr="HERMIE">
          <a:extLst>
            <a:ext uri="{FF2B5EF4-FFF2-40B4-BE49-F238E27FC236}">
              <a16:creationId xmlns:a16="http://schemas.microsoft.com/office/drawing/2014/main" id="{4B3E61D4-71B0-44B9-9E00-87817D355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352924" y="166687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104775</xdr:colOff>
      <xdr:row>3</xdr:row>
      <xdr:rowOff>17461</xdr:rowOff>
    </xdr:from>
    <xdr:to>
      <xdr:col>12</xdr:col>
      <xdr:colOff>619125</xdr:colOff>
      <xdr:row>7</xdr:row>
      <xdr:rowOff>162285</xdr:rowOff>
    </xdr:to>
    <xdr:pic>
      <xdr:nvPicPr>
        <xdr:cNvPr id="11" name="Picture 68" descr="MORONEY">
          <a:extLst>
            <a:ext uri="{FF2B5EF4-FFF2-40B4-BE49-F238E27FC236}">
              <a16:creationId xmlns:a16="http://schemas.microsoft.com/office/drawing/2014/main" id="{9DE22E33-7EF4-4952-A70D-3054A0D9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686800" y="157003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38099</xdr:colOff>
      <xdr:row>4</xdr:row>
      <xdr:rowOff>28574</xdr:rowOff>
    </xdr:from>
    <xdr:to>
      <xdr:col>10</xdr:col>
      <xdr:colOff>689990</xdr:colOff>
      <xdr:row>7</xdr:row>
      <xdr:rowOff>104774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5C4D310D-BC53-420F-8E60-CAE229901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191374" y="174307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28575</xdr:rowOff>
    </xdr:from>
    <xdr:to>
      <xdr:col>3</xdr:col>
      <xdr:colOff>686084</xdr:colOff>
      <xdr:row>7</xdr:row>
      <xdr:rowOff>133350</xdr:rowOff>
    </xdr:to>
    <xdr:pic>
      <xdr:nvPicPr>
        <xdr:cNvPr id="1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E5955B57-13DC-4943-8519-F2076D55B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98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18820</xdr:colOff>
      <xdr:row>3</xdr:row>
      <xdr:rowOff>0</xdr:rowOff>
    </xdr:from>
    <xdr:to>
      <xdr:col>2</xdr:col>
      <xdr:colOff>704850</xdr:colOff>
      <xdr:row>7</xdr:row>
      <xdr:rowOff>160486</xdr:rowOff>
    </xdr:to>
    <xdr:pic>
      <xdr:nvPicPr>
        <xdr:cNvPr id="14" name="Picture 91">
          <a:extLst>
            <a:ext uri="{FF2B5EF4-FFF2-40B4-BE49-F238E27FC236}">
              <a16:creationId xmlns:a16="http://schemas.microsoft.com/office/drawing/2014/main" id="{9905210E-B733-4F5E-9051-B9A592406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095" y="1552575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3</xdr:row>
      <xdr:rowOff>66675</xdr:rowOff>
    </xdr:from>
    <xdr:to>
      <xdr:col>5</xdr:col>
      <xdr:colOff>705583</xdr:colOff>
      <xdr:row>7</xdr:row>
      <xdr:rowOff>133350</xdr:rowOff>
    </xdr:to>
    <xdr:pic>
      <xdr:nvPicPr>
        <xdr:cNvPr id="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911EBDB-0511-40FC-BD6E-AE1A9FD4E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38550" y="1619250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</xdr:row>
      <xdr:rowOff>141284</xdr:rowOff>
    </xdr:from>
    <xdr:to>
      <xdr:col>4</xdr:col>
      <xdr:colOff>682984</xdr:colOff>
      <xdr:row>7</xdr:row>
      <xdr:rowOff>9525</xdr:rowOff>
    </xdr:to>
    <xdr:pic>
      <xdr:nvPicPr>
        <xdr:cNvPr id="16" name="Picture 15" descr="JEANS NEW 1.jpg">
          <a:extLst>
            <a:ext uri="{FF2B5EF4-FFF2-40B4-BE49-F238E27FC236}">
              <a16:creationId xmlns:a16="http://schemas.microsoft.com/office/drawing/2014/main" id="{5C68E9B5-E13C-4BB8-B6A0-9090ECB56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86075" y="169385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</xdr:row>
      <xdr:rowOff>123825</xdr:rowOff>
    </xdr:from>
    <xdr:to>
      <xdr:col>8</xdr:col>
      <xdr:colOff>690166</xdr:colOff>
      <xdr:row>7</xdr:row>
      <xdr:rowOff>66675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9A03F931-C633-43D2-A3CF-6E742F12A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62625" y="167640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9525</xdr:colOff>
      <xdr:row>3</xdr:row>
      <xdr:rowOff>142875</xdr:rowOff>
    </xdr:from>
    <xdr:ext cx="660026" cy="590550"/>
    <xdr:pic>
      <xdr:nvPicPr>
        <xdr:cNvPr id="18" name="Picture 50" descr="daemong">
          <a:extLst>
            <a:ext uri="{FF2B5EF4-FFF2-40B4-BE49-F238E27FC236}">
              <a16:creationId xmlns:a16="http://schemas.microsoft.com/office/drawing/2014/main" id="{C6F82F95-FC05-4E34-B5AB-8E7D488D5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77175" y="169545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114300</xdr:colOff>
      <xdr:row>3</xdr:row>
      <xdr:rowOff>114300</xdr:rowOff>
    </xdr:from>
    <xdr:to>
      <xdr:col>13</xdr:col>
      <xdr:colOff>609600</xdr:colOff>
      <xdr:row>7</xdr:row>
      <xdr:rowOff>123825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9DC6E8F-1534-41D7-B2BA-0A6BC4C5E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1666875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114300</xdr:colOff>
      <xdr:row>3</xdr:row>
      <xdr:rowOff>0</xdr:rowOff>
    </xdr:from>
    <xdr:to>
      <xdr:col>9</xdr:col>
      <xdr:colOff>662940</xdr:colOff>
      <xdr:row>7</xdr:row>
      <xdr:rowOff>131445</xdr:rowOff>
    </xdr:to>
    <xdr:pic>
      <xdr:nvPicPr>
        <xdr:cNvPr id="22" name="Picture 65">
          <a:extLst>
            <a:ext uri="{FF2B5EF4-FFF2-40B4-BE49-F238E27FC236}">
              <a16:creationId xmlns:a16="http://schemas.microsoft.com/office/drawing/2014/main" id="{37709896-1D09-462E-AF92-3075CEBAE4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6553200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400050</xdr:colOff>
      <xdr:row>2</xdr:row>
      <xdr:rowOff>780499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07CBB2C-8936-D24C-B218-71E6FE14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52700" cy="1542499"/>
        </a:xfrm>
        <a:prstGeom prst="rect">
          <a:avLst/>
        </a:prstGeom>
      </xdr:spPr>
    </xdr:pic>
    <xdr:clientData/>
  </xdr:twoCellAnchor>
  <xdr:twoCellAnchor editAs="oneCell">
    <xdr:from>
      <xdr:col>15</xdr:col>
      <xdr:colOff>428625</xdr:colOff>
      <xdr:row>0</xdr:row>
      <xdr:rowOff>0</xdr:rowOff>
    </xdr:from>
    <xdr:to>
      <xdr:col>19</xdr:col>
      <xdr:colOff>19050</xdr:colOff>
      <xdr:row>2</xdr:row>
      <xdr:rowOff>780499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C17E8FC-CE05-4963-8F02-97538238B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3775" y="0"/>
          <a:ext cx="2552700" cy="15424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66676</xdr:colOff>
      <xdr:row>3</xdr:row>
      <xdr:rowOff>47626</xdr:rowOff>
    </xdr:from>
    <xdr:to>
      <xdr:col>16</xdr:col>
      <xdr:colOff>590550</xdr:colOff>
      <xdr:row>7</xdr:row>
      <xdr:rowOff>142876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FB688D3E-433D-44E9-89CA-FEEB3313B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6" y="15811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638175</xdr:colOff>
      <xdr:row>4</xdr:row>
      <xdr:rowOff>85725</xdr:rowOff>
    </xdr:from>
    <xdr:to>
      <xdr:col>18</xdr:col>
      <xdr:colOff>32436</xdr:colOff>
      <xdr:row>7</xdr:row>
      <xdr:rowOff>76200</xdr:rowOff>
    </xdr:to>
    <xdr:pic>
      <xdr:nvPicPr>
        <xdr:cNvPr id="4" name="Picture 71">
          <a:extLst>
            <a:ext uri="{FF2B5EF4-FFF2-40B4-BE49-F238E27FC236}">
              <a16:creationId xmlns:a16="http://schemas.microsoft.com/office/drawing/2014/main" id="{8DD80D5D-91EE-4D99-A0B6-36B029B5F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96625" y="1781175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19049</xdr:colOff>
      <xdr:row>2</xdr:row>
      <xdr:rowOff>561975</xdr:rowOff>
    </xdr:from>
    <xdr:to>
      <xdr:col>7</xdr:col>
      <xdr:colOff>600074</xdr:colOff>
      <xdr:row>8</xdr:row>
      <xdr:rowOff>21431</xdr:rowOff>
    </xdr:to>
    <xdr:pic>
      <xdr:nvPicPr>
        <xdr:cNvPr id="5" name="Picture 53" descr="Mr">
          <a:extLst>
            <a:ext uri="{FF2B5EF4-FFF2-40B4-BE49-F238E27FC236}">
              <a16:creationId xmlns:a16="http://schemas.microsoft.com/office/drawing/2014/main" id="{9F5DC4E4-27D5-4E8D-9A5F-F35536E64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48199" y="1524000"/>
          <a:ext cx="581025" cy="85010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104775</xdr:rowOff>
    </xdr:from>
    <xdr:to>
      <xdr:col>14</xdr:col>
      <xdr:colOff>600076</xdr:colOff>
      <xdr:row>7</xdr:row>
      <xdr:rowOff>104775</xdr:rowOff>
    </xdr:to>
    <xdr:pic>
      <xdr:nvPicPr>
        <xdr:cNvPr id="6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91CE5906-9D55-4265-A80A-35FFE3BCE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82100" y="1638300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123825</xdr:colOff>
      <xdr:row>3</xdr:row>
      <xdr:rowOff>85725</xdr:rowOff>
    </xdr:from>
    <xdr:to>
      <xdr:col>15</xdr:col>
      <xdr:colOff>610139</xdr:colOff>
      <xdr:row>7</xdr:row>
      <xdr:rowOff>104775</xdr:rowOff>
    </xdr:to>
    <xdr:pic>
      <xdr:nvPicPr>
        <xdr:cNvPr id="7" name="Picture 539">
          <a:extLst>
            <a:ext uri="{FF2B5EF4-FFF2-40B4-BE49-F238E27FC236}">
              <a16:creationId xmlns:a16="http://schemas.microsoft.com/office/drawing/2014/main" id="{27ADD674-C178-4AF0-B437-053092728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934575" y="1619250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66675</xdr:rowOff>
    </xdr:from>
    <xdr:to>
      <xdr:col>7</xdr:col>
      <xdr:colOff>4232</xdr:colOff>
      <xdr:row>7</xdr:row>
      <xdr:rowOff>85725</xdr:rowOff>
    </xdr:to>
    <xdr:pic>
      <xdr:nvPicPr>
        <xdr:cNvPr id="8" name="Picture 47" descr="HERMIE">
          <a:extLst>
            <a:ext uri="{FF2B5EF4-FFF2-40B4-BE49-F238E27FC236}">
              <a16:creationId xmlns:a16="http://schemas.microsoft.com/office/drawing/2014/main" id="{3B2EAB2B-EA3C-4371-942E-3CB9CD60C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19550" y="1600200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9525</xdr:rowOff>
    </xdr:from>
    <xdr:to>
      <xdr:col>12</xdr:col>
      <xdr:colOff>590550</xdr:colOff>
      <xdr:row>7</xdr:row>
      <xdr:rowOff>162285</xdr:rowOff>
    </xdr:to>
    <xdr:pic>
      <xdr:nvPicPr>
        <xdr:cNvPr id="9" name="Picture 68" descr="MORONEY">
          <a:extLst>
            <a:ext uri="{FF2B5EF4-FFF2-40B4-BE49-F238E27FC236}">
              <a16:creationId xmlns:a16="http://schemas.microsoft.com/office/drawing/2014/main" id="{7A198BB2-9D5C-4CE2-8CBD-83D62D95C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43850" y="1543050"/>
          <a:ext cx="514350" cy="800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638174</xdr:colOff>
      <xdr:row>3</xdr:row>
      <xdr:rowOff>152399</xdr:rowOff>
    </xdr:from>
    <xdr:to>
      <xdr:col>10</xdr:col>
      <xdr:colOff>642365</xdr:colOff>
      <xdr:row>7</xdr:row>
      <xdr:rowOff>95249</xdr:rowOff>
    </xdr:to>
    <xdr:pic>
      <xdr:nvPicPr>
        <xdr:cNvPr id="10" name="Picture 25">
          <a:extLst>
            <a:ext uri="{FF2B5EF4-FFF2-40B4-BE49-F238E27FC236}">
              <a16:creationId xmlns:a16="http://schemas.microsoft.com/office/drawing/2014/main" id="{C371942B-0089-4EA4-A9FC-7226EDB36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562724" y="1685924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66675</xdr:rowOff>
    </xdr:from>
    <xdr:to>
      <xdr:col>3</xdr:col>
      <xdr:colOff>638175</xdr:colOff>
      <xdr:row>7</xdr:row>
      <xdr:rowOff>152400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58E82B6E-8DA0-43F3-9FBD-1D6006A14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95500" y="1600200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1304695</xdr:colOff>
      <xdr:row>3</xdr:row>
      <xdr:rowOff>28576</xdr:rowOff>
    </xdr:from>
    <xdr:to>
      <xdr:col>2</xdr:col>
      <xdr:colOff>625871</xdr:colOff>
      <xdr:row>8</xdr:row>
      <xdr:rowOff>1</xdr:rowOff>
    </xdr:to>
    <xdr:pic>
      <xdr:nvPicPr>
        <xdr:cNvPr id="12" name="Picture 91">
          <a:extLst>
            <a:ext uri="{FF2B5EF4-FFF2-40B4-BE49-F238E27FC236}">
              <a16:creationId xmlns:a16="http://schemas.microsoft.com/office/drawing/2014/main" id="{0E0AA210-5580-4402-88C7-4524C4918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90420" y="1562101"/>
          <a:ext cx="626101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19051</xdr:colOff>
      <xdr:row>3</xdr:row>
      <xdr:rowOff>57150</xdr:rowOff>
    </xdr:from>
    <xdr:to>
      <xdr:col>5</xdr:col>
      <xdr:colOff>596315</xdr:colOff>
      <xdr:row>7</xdr:row>
      <xdr:rowOff>104775</xdr:rowOff>
    </xdr:to>
    <xdr:pic>
      <xdr:nvPicPr>
        <xdr:cNvPr id="13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19EAD02A-BD09-44A7-9E2A-C16C38FE6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352801" y="15906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3</xdr:row>
      <xdr:rowOff>141284</xdr:rowOff>
    </xdr:from>
    <xdr:to>
      <xdr:col>4</xdr:col>
      <xdr:colOff>619125</xdr:colOff>
      <xdr:row>7</xdr:row>
      <xdr:rowOff>38100</xdr:rowOff>
    </xdr:to>
    <xdr:pic>
      <xdr:nvPicPr>
        <xdr:cNvPr id="14" name="Picture 13" descr="JEANS NEW 1.jpg">
          <a:extLst>
            <a:ext uri="{FF2B5EF4-FFF2-40B4-BE49-F238E27FC236}">
              <a16:creationId xmlns:a16="http://schemas.microsoft.com/office/drawing/2014/main" id="{398BF691-63DA-4D8E-B232-2D543C1A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24150" y="1674809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</xdr:row>
      <xdr:rowOff>28575</xdr:rowOff>
    </xdr:from>
    <xdr:to>
      <xdr:col>8</xdr:col>
      <xdr:colOff>628650</xdr:colOff>
      <xdr:row>7</xdr:row>
      <xdr:rowOff>152400</xdr:rowOff>
    </xdr:to>
    <xdr:pic>
      <xdr:nvPicPr>
        <xdr:cNvPr id="15" name="Picture 89">
          <a:extLst>
            <a:ext uri="{FF2B5EF4-FFF2-40B4-BE49-F238E27FC236}">
              <a16:creationId xmlns:a16="http://schemas.microsoft.com/office/drawing/2014/main" id="{045324F5-1D32-47DC-BC86-B7D7310C7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14950" y="1562100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57150</xdr:colOff>
      <xdr:row>4</xdr:row>
      <xdr:rowOff>0</xdr:rowOff>
    </xdr:from>
    <xdr:ext cx="571500" cy="590550"/>
    <xdr:pic>
      <xdr:nvPicPr>
        <xdr:cNvPr id="16" name="Picture 50" descr="daemong">
          <a:extLst>
            <a:ext uri="{FF2B5EF4-FFF2-40B4-BE49-F238E27FC236}">
              <a16:creationId xmlns:a16="http://schemas.microsoft.com/office/drawing/2014/main" id="{2A77B50C-3991-4F0D-B7D6-CAE32840F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77100" y="1695450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55245</xdr:colOff>
      <xdr:row>3</xdr:row>
      <xdr:rowOff>19049</xdr:rowOff>
    </xdr:from>
    <xdr:to>
      <xdr:col>9</xdr:col>
      <xdr:colOff>603885</xdr:colOff>
      <xdr:row>7</xdr:row>
      <xdr:rowOff>150494</xdr:rowOff>
    </xdr:to>
    <xdr:pic>
      <xdr:nvPicPr>
        <xdr:cNvPr id="17" name="Picture 65">
          <a:extLst>
            <a:ext uri="{FF2B5EF4-FFF2-40B4-BE49-F238E27FC236}">
              <a16:creationId xmlns:a16="http://schemas.microsoft.com/office/drawing/2014/main" id="{D3765F3C-A7C6-44A1-972C-5C9C7A6BB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5979795" y="1552574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76200</xdr:colOff>
      <xdr:row>3</xdr:row>
      <xdr:rowOff>76200</xdr:rowOff>
    </xdr:from>
    <xdr:to>
      <xdr:col>13</xdr:col>
      <xdr:colOff>571500</xdr:colOff>
      <xdr:row>7</xdr:row>
      <xdr:rowOff>123825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C208F50-9790-4F15-88D8-A45E03084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609725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217417</xdr:colOff>
      <xdr:row>2</xdr:row>
      <xdr:rowOff>400050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513FA7D-889F-01F6-974C-33DCB821A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2255767" cy="1362075"/>
        </a:xfrm>
        <a:prstGeom prst="rect">
          <a:avLst/>
        </a:prstGeom>
      </xdr:spPr>
    </xdr:pic>
    <xdr:clientData/>
  </xdr:twoCellAnchor>
  <xdr:twoCellAnchor editAs="oneCell">
    <xdr:from>
      <xdr:col>14</xdr:col>
      <xdr:colOff>323850</xdr:colOff>
      <xdr:row>0</xdr:row>
      <xdr:rowOff>0</xdr:rowOff>
    </xdr:from>
    <xdr:to>
      <xdr:col>17</xdr:col>
      <xdr:colOff>636466</xdr:colOff>
      <xdr:row>2</xdr:row>
      <xdr:rowOff>397501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067B0F5-D6BF-6954-0AEA-3FD4F31FF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486900" y="0"/>
          <a:ext cx="2255716" cy="13595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4FDA56EE-4669-4DDE-8C96-C6108B72E5B9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3198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1401522-CB1E-4ED2-BCC2-16376E789C77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5387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376869B-1192-4A5F-8A21-85941C006FD1}"/>
            </a:ext>
          </a:extLst>
        </xdr:cNvPr>
        <xdr:cNvCxnSpPr/>
      </xdr:nvCxnSpPr>
      <xdr:spPr bwMode="auto">
        <a:xfrm>
          <a:off x="13926608" y="6119283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12</xdr:col>
      <xdr:colOff>104775</xdr:colOff>
      <xdr:row>3</xdr:row>
      <xdr:rowOff>66675</xdr:rowOff>
    </xdr:from>
    <xdr:to>
      <xdr:col>12</xdr:col>
      <xdr:colOff>697744</xdr:colOff>
      <xdr:row>7</xdr:row>
      <xdr:rowOff>142875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813013C4-027A-4F54-A67B-C7263103F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86800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4</xdr:row>
      <xdr:rowOff>38100</xdr:rowOff>
    </xdr:from>
    <xdr:to>
      <xdr:col>3</xdr:col>
      <xdr:colOff>708711</xdr:colOff>
      <xdr:row>7</xdr:row>
      <xdr:rowOff>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1D8869C4-1ED2-485A-8C72-2BDBE9706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71700" y="174307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47624</xdr:colOff>
      <xdr:row>3</xdr:row>
      <xdr:rowOff>66675</xdr:rowOff>
    </xdr:from>
    <xdr:to>
      <xdr:col>14</xdr:col>
      <xdr:colOff>628649</xdr:colOff>
      <xdr:row>7</xdr:row>
      <xdr:rowOff>145256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7055EE6E-76FA-43ED-9E52-60DD0420F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58399" y="16097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28574</xdr:colOff>
      <xdr:row>3</xdr:row>
      <xdr:rowOff>114300</xdr:rowOff>
    </xdr:from>
    <xdr:to>
      <xdr:col>11</xdr:col>
      <xdr:colOff>705907</xdr:colOff>
      <xdr:row>7</xdr:row>
      <xdr:rowOff>76200</xdr:rowOff>
    </xdr:to>
    <xdr:pic>
      <xdr:nvPicPr>
        <xdr:cNvPr id="9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3FCBB11B-A5BB-4F81-BB51-648DCFA74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896224" y="16573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3</xdr:row>
      <xdr:rowOff>123825</xdr:rowOff>
    </xdr:from>
    <xdr:to>
      <xdr:col>2</xdr:col>
      <xdr:colOff>610139</xdr:colOff>
      <xdr:row>7</xdr:row>
      <xdr:rowOff>104775</xdr:rowOff>
    </xdr:to>
    <xdr:pic>
      <xdr:nvPicPr>
        <xdr:cNvPr id="10" name="Picture 539">
          <a:extLst>
            <a:ext uri="{FF2B5EF4-FFF2-40B4-BE49-F238E27FC236}">
              <a16:creationId xmlns:a16="http://schemas.microsoft.com/office/drawing/2014/main" id="{E77AE4F2-1ACC-471E-8C57-1D7F3E5C2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62100" y="16668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9524</xdr:colOff>
      <xdr:row>3</xdr:row>
      <xdr:rowOff>114300</xdr:rowOff>
    </xdr:from>
    <xdr:to>
      <xdr:col>7</xdr:col>
      <xdr:colOff>661457</xdr:colOff>
      <xdr:row>7</xdr:row>
      <xdr:rowOff>95250</xdr:rowOff>
    </xdr:to>
    <xdr:pic>
      <xdr:nvPicPr>
        <xdr:cNvPr id="11" name="Picture 47" descr="HERMIE">
          <a:extLst>
            <a:ext uri="{FF2B5EF4-FFF2-40B4-BE49-F238E27FC236}">
              <a16:creationId xmlns:a16="http://schemas.microsoft.com/office/drawing/2014/main" id="{BE731B5E-2F09-41CA-821B-42C0DBD71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19674" y="16573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7936</xdr:rowOff>
    </xdr:from>
    <xdr:to>
      <xdr:col>6</xdr:col>
      <xdr:colOff>609600</xdr:colOff>
      <xdr:row>7</xdr:row>
      <xdr:rowOff>152760</xdr:rowOff>
    </xdr:to>
    <xdr:pic>
      <xdr:nvPicPr>
        <xdr:cNvPr id="12" name="Picture 68" descr="MORONEY">
          <a:extLst>
            <a:ext uri="{FF2B5EF4-FFF2-40B4-BE49-F238E27FC236}">
              <a16:creationId xmlns:a16="http://schemas.microsoft.com/office/drawing/2014/main" id="{C9C25993-C9EE-44CC-8724-E3B010862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9102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9524</xdr:colOff>
      <xdr:row>4</xdr:row>
      <xdr:rowOff>28574</xdr:rowOff>
    </xdr:from>
    <xdr:to>
      <xdr:col>8</xdr:col>
      <xdr:colOff>661415</xdr:colOff>
      <xdr:row>7</xdr:row>
      <xdr:rowOff>104774</xdr:rowOff>
    </xdr:to>
    <xdr:pic>
      <xdr:nvPicPr>
        <xdr:cNvPr id="13" name="Picture 25">
          <a:extLst>
            <a:ext uri="{FF2B5EF4-FFF2-40B4-BE49-F238E27FC236}">
              <a16:creationId xmlns:a16="http://schemas.microsoft.com/office/drawing/2014/main" id="{F715D41E-ED90-4C58-B3A2-8ED772C71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34049" y="17335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38100</xdr:rowOff>
    </xdr:from>
    <xdr:to>
      <xdr:col>16</xdr:col>
      <xdr:colOff>657509</xdr:colOff>
      <xdr:row>7</xdr:row>
      <xdr:rowOff>142875</xdr:rowOff>
    </xdr:to>
    <xdr:pic>
      <xdr:nvPicPr>
        <xdr:cNvPr id="1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AE083040-6F7A-40A1-8BA3-5B22602E6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681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18820</xdr:colOff>
      <xdr:row>3</xdr:row>
      <xdr:rowOff>28575</xdr:rowOff>
    </xdr:from>
    <xdr:to>
      <xdr:col>9</xdr:col>
      <xdr:colOff>704850</xdr:colOff>
      <xdr:row>7</xdr:row>
      <xdr:rowOff>170011</xdr:rowOff>
    </xdr:to>
    <xdr:pic>
      <xdr:nvPicPr>
        <xdr:cNvPr id="15" name="Picture 91">
          <a:extLst>
            <a:ext uri="{FF2B5EF4-FFF2-40B4-BE49-F238E27FC236}">
              <a16:creationId xmlns:a16="http://schemas.microsoft.com/office/drawing/2014/main" id="{7E5E0561-A090-42BF-85E0-CD214C217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457720" y="1571625"/>
          <a:ext cx="686030" cy="789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</xdr:row>
      <xdr:rowOff>47625</xdr:rowOff>
    </xdr:from>
    <xdr:to>
      <xdr:col>4</xdr:col>
      <xdr:colOff>696058</xdr:colOff>
      <xdr:row>7</xdr:row>
      <xdr:rowOff>114300</xdr:rowOff>
    </xdr:to>
    <xdr:pic>
      <xdr:nvPicPr>
        <xdr:cNvPr id="1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49E9DAE3-60D2-47B0-A750-2027138EC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14650" y="159067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4</xdr:row>
      <xdr:rowOff>46034</xdr:rowOff>
    </xdr:from>
    <xdr:to>
      <xdr:col>10</xdr:col>
      <xdr:colOff>702034</xdr:colOff>
      <xdr:row>7</xdr:row>
      <xdr:rowOff>76200</xdr:rowOff>
    </xdr:to>
    <xdr:pic>
      <xdr:nvPicPr>
        <xdr:cNvPr id="18" name="Picture 17" descr="JEANS NEW 1.jpg">
          <a:extLst>
            <a:ext uri="{FF2B5EF4-FFF2-40B4-BE49-F238E27FC236}">
              <a16:creationId xmlns:a16="http://schemas.microsoft.com/office/drawing/2014/main" id="{4E5B7B1B-F65A-4A88-A2D8-2D80AF5D5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191375" y="17510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</xdr:row>
      <xdr:rowOff>152400</xdr:rowOff>
    </xdr:from>
    <xdr:to>
      <xdr:col>5</xdr:col>
      <xdr:colOff>680641</xdr:colOff>
      <xdr:row>7</xdr:row>
      <xdr:rowOff>95250</xdr:rowOff>
    </xdr:to>
    <xdr:pic>
      <xdr:nvPicPr>
        <xdr:cNvPr id="19" name="Picture 89">
          <a:extLst>
            <a:ext uri="{FF2B5EF4-FFF2-40B4-BE49-F238E27FC236}">
              <a16:creationId xmlns:a16="http://schemas.microsoft.com/office/drawing/2014/main" id="{1767A491-CFCC-4191-B258-DCEDBEF4D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609975" y="169545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28575</xdr:colOff>
      <xdr:row>3</xdr:row>
      <xdr:rowOff>152400</xdr:rowOff>
    </xdr:from>
    <xdr:ext cx="660026" cy="590550"/>
    <xdr:pic>
      <xdr:nvPicPr>
        <xdr:cNvPr id="21" name="Picture 50" descr="daemong">
          <a:extLst>
            <a:ext uri="{FF2B5EF4-FFF2-40B4-BE49-F238E27FC236}">
              <a16:creationId xmlns:a16="http://schemas.microsoft.com/office/drawing/2014/main" id="{8D3A1C06-9072-42C0-B342-351E98E4E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753725" y="169545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247651</xdr:colOff>
      <xdr:row>0</xdr:row>
      <xdr:rowOff>0</xdr:rowOff>
    </xdr:from>
    <xdr:to>
      <xdr:col>19</xdr:col>
      <xdr:colOff>8146</xdr:colOff>
      <xdr:row>2</xdr:row>
      <xdr:rowOff>771525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42FDB76-FDCA-4696-9B57-E2D99ED02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1" y="0"/>
          <a:ext cx="129402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1208295</xdr:colOff>
      <xdr:row>2</xdr:row>
      <xdr:rowOff>771525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93447AB-44C2-403E-B917-919FD614D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402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114300</xdr:colOff>
      <xdr:row>3</xdr:row>
      <xdr:rowOff>95250</xdr:rowOff>
    </xdr:from>
    <xdr:to>
      <xdr:col>17</xdr:col>
      <xdr:colOff>609600</xdr:colOff>
      <xdr:row>7</xdr:row>
      <xdr:rowOff>104775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5C0452E-6387-4073-B9A7-2201311BD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1638300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85725</xdr:colOff>
      <xdr:row>3</xdr:row>
      <xdr:rowOff>9525</xdr:rowOff>
    </xdr:from>
    <xdr:to>
      <xdr:col>13</xdr:col>
      <xdr:colOff>634365</xdr:colOff>
      <xdr:row>7</xdr:row>
      <xdr:rowOff>140970</xdr:rowOff>
    </xdr:to>
    <xdr:pic>
      <xdr:nvPicPr>
        <xdr:cNvPr id="27" name="Picture 65">
          <a:extLst>
            <a:ext uri="{FF2B5EF4-FFF2-40B4-BE49-F238E27FC236}">
              <a16:creationId xmlns:a16="http://schemas.microsoft.com/office/drawing/2014/main" id="{26B091C7-3A6A-4CB1-A293-79B7DA8C1F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9382125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ondino, Jeff" id="{4BAD7C37-A16B-47D0-8E6E-4284EFAABC1E}" userId="S-1-5-21-653368889-3693064652-2410028903-6640" providerId="AD"/>
  <person displayName="Jeff Condino" id="{E2B965DE-766F-433D-9BEE-BA019EF7DEBA}" userId="S::jcondino@SIGNATURECORP.COM::91db6a31-d971-4197-9bdd-52612d8c1f04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34" dT="2025-09-09T14:41:29.52" personId="{4BAD7C37-A16B-47D0-8E6E-4284EFAABC1E}" id="{035FC015-F49C-4843-8A7D-5C5BA5014824}">
    <text>8/24 via ZELLE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M35" dT="2022-10-18T11:22:25.30" personId="{E2B965DE-766F-433D-9BEE-BA019EF7DEBA}" id="{E532D093-605C-4C39-BE11-0E2232E0C083}">
    <text>PD 9/4 via ck</text>
  </threadedComment>
  <threadedComment ref="J45" dT="2022-11-29T12:03:22.64" personId="{E2B965DE-766F-433D-9BEE-BA019EF7DEBA}" id="{C8F5018E-95B9-46C3-ACE4-2C53CFCE06B0}">
    <text>World Cup Pool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7.xml"/><Relationship Id="rId4" Type="http://schemas.microsoft.com/office/2017/10/relationships/threadedComment" Target="../threadedComments/threadedComment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2C177-1F29-4506-9006-481E4CDF42F3}">
  <sheetPr>
    <tabColor theme="1"/>
  </sheetPr>
  <dimension ref="A1:T92"/>
  <sheetViews>
    <sheetView showGridLines="0" tabSelected="1" topLeftCell="A7" workbookViewId="0">
      <selection activeCell="E23" sqref="E23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A1" s="533"/>
      <c r="B1" s="533"/>
      <c r="C1" s="654" t="s">
        <v>246</v>
      </c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5"/>
      <c r="S1" s="655"/>
    </row>
    <row r="2" spans="1:19" ht="15.75" x14ac:dyDescent="0.2">
      <c r="A2" s="656" t="s">
        <v>24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  <c r="R2" s="656"/>
      <c r="S2" s="656"/>
    </row>
    <row r="3" spans="1:19" ht="62.25" customHeight="1" thickBot="1" x14ac:dyDescent="0.35">
      <c r="A3" s="533"/>
      <c r="B3" s="533"/>
      <c r="C3" s="536"/>
      <c r="D3" s="533"/>
      <c r="E3" s="537"/>
      <c r="F3" s="535"/>
      <c r="G3" s="537"/>
      <c r="H3" s="533"/>
      <c r="I3" s="535"/>
      <c r="M3" s="535"/>
      <c r="N3" s="535"/>
      <c r="O3" s="535"/>
      <c r="Q3" s="533"/>
      <c r="R3" s="533"/>
      <c r="S3" s="533"/>
    </row>
    <row r="4" spans="1:19" x14ac:dyDescent="0.2">
      <c r="C4" s="120"/>
      <c r="D4" s="462"/>
      <c r="E4" s="459"/>
      <c r="F4" s="108"/>
      <c r="G4" s="424"/>
      <c r="H4" s="530"/>
      <c r="I4" s="462"/>
      <c r="J4" s="327"/>
      <c r="K4" s="342"/>
      <c r="L4" s="342"/>
      <c r="M4" s="462"/>
      <c r="N4" s="459"/>
      <c r="O4" s="424"/>
      <c r="P4" s="470"/>
      <c r="Q4" s="197"/>
      <c r="R4" s="126"/>
      <c r="S4" s="657">
        <v>45965</v>
      </c>
    </row>
    <row r="5" spans="1:19" x14ac:dyDescent="0.2">
      <c r="C5" s="36"/>
      <c r="D5" s="463"/>
      <c r="E5" s="460"/>
      <c r="F5" s="109"/>
      <c r="G5" s="425"/>
      <c r="H5" s="531"/>
      <c r="I5" s="463"/>
      <c r="J5" s="328"/>
      <c r="K5" s="354"/>
      <c r="L5" s="354"/>
      <c r="M5" s="463"/>
      <c r="N5" s="460"/>
      <c r="O5" s="425"/>
      <c r="P5" s="471"/>
      <c r="Q5" s="12"/>
      <c r="R5" s="127"/>
      <c r="S5" s="658"/>
    </row>
    <row r="6" spans="1:19" x14ac:dyDescent="0.2">
      <c r="B6" s="338" t="s">
        <v>0</v>
      </c>
      <c r="C6" s="36"/>
      <c r="D6" s="463"/>
      <c r="E6" s="460"/>
      <c r="F6" s="109"/>
      <c r="G6" s="425"/>
      <c r="H6" s="531"/>
      <c r="I6" s="463"/>
      <c r="J6" s="328"/>
      <c r="K6" s="354"/>
      <c r="L6" s="354"/>
      <c r="M6" s="463"/>
      <c r="N6" s="460"/>
      <c r="O6" s="425"/>
      <c r="P6" s="471"/>
      <c r="Q6" s="12"/>
      <c r="R6" s="127"/>
      <c r="S6" s="658"/>
    </row>
    <row r="7" spans="1:19" x14ac:dyDescent="0.2">
      <c r="C7" s="36"/>
      <c r="D7" s="463"/>
      <c r="E7" s="460"/>
      <c r="F7" s="109"/>
      <c r="G7" s="425"/>
      <c r="H7" s="531"/>
      <c r="I7" s="463"/>
      <c r="J7" s="328"/>
      <c r="K7" s="354"/>
      <c r="L7" s="354"/>
      <c r="M7" s="463"/>
      <c r="N7" s="460"/>
      <c r="O7" s="425"/>
      <c r="P7" s="471"/>
      <c r="Q7" s="12"/>
      <c r="R7" s="127"/>
      <c r="S7" s="658"/>
    </row>
    <row r="8" spans="1:19" s="365" customFormat="1" ht="14.25" thickBot="1" x14ac:dyDescent="0.3">
      <c r="C8" s="121"/>
      <c r="D8" s="454"/>
      <c r="E8" s="461"/>
      <c r="F8" s="110"/>
      <c r="G8" s="426"/>
      <c r="H8" s="532"/>
      <c r="I8" s="454"/>
      <c r="J8" s="329"/>
      <c r="K8" s="561"/>
      <c r="L8" s="561"/>
      <c r="M8" s="454"/>
      <c r="N8" s="461"/>
      <c r="O8" s="454"/>
      <c r="P8" s="472"/>
      <c r="Q8" s="311"/>
      <c r="R8" s="128"/>
      <c r="S8" s="658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325" t="s">
        <v>14</v>
      </c>
      <c r="L9" s="3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8"/>
    </row>
    <row r="10" spans="1:19" s="384" customFormat="1" ht="9" thickBot="1" x14ac:dyDescent="0.2">
      <c r="C10" s="65" t="s">
        <v>247</v>
      </c>
      <c r="D10" s="295" t="s">
        <v>112</v>
      </c>
      <c r="E10" s="295" t="s">
        <v>68</v>
      </c>
      <c r="F10" s="65" t="s">
        <v>208</v>
      </c>
      <c r="G10" s="65" t="s">
        <v>4</v>
      </c>
      <c r="H10" s="65" t="s">
        <v>3</v>
      </c>
      <c r="I10" s="65" t="s">
        <v>119</v>
      </c>
      <c r="J10" s="65" t="s">
        <v>2</v>
      </c>
      <c r="K10" s="65" t="s">
        <v>22</v>
      </c>
      <c r="L10" s="65" t="s">
        <v>27</v>
      </c>
      <c r="M10" s="65" t="s">
        <v>148</v>
      </c>
      <c r="N10" s="65" t="s">
        <v>248</v>
      </c>
      <c r="O10" s="65" t="s">
        <v>25</v>
      </c>
      <c r="P10" s="65" t="s">
        <v>23</v>
      </c>
      <c r="Q10" s="63" t="s">
        <v>83</v>
      </c>
      <c r="R10" s="65" t="s">
        <v>116</v>
      </c>
      <c r="S10" s="659"/>
    </row>
    <row r="11" spans="1:19" s="387" customFormat="1" ht="33.75" customHeight="1" thickBot="1" x14ac:dyDescent="0.25">
      <c r="B11" s="558" t="s">
        <v>253</v>
      </c>
      <c r="C11" s="565" cm="1">
        <f t="array" ref="C11">+'2024'!E72:E72</f>
        <v>0</v>
      </c>
      <c r="D11" s="567">
        <f>+'2024'!J72</f>
        <v>0</v>
      </c>
      <c r="E11" s="566">
        <f>+'2024'!D72</f>
        <v>-182.25</v>
      </c>
      <c r="F11" s="567">
        <f>+'2024'!O72</f>
        <v>46.25</v>
      </c>
      <c r="G11" s="629">
        <f>+'2024'!R72</f>
        <v>0</v>
      </c>
      <c r="H11" s="571">
        <f>+'2024'!H72</f>
        <v>133</v>
      </c>
      <c r="I11" s="641">
        <f>+'2024'!N72</f>
        <v>118.25</v>
      </c>
      <c r="J11" s="565">
        <f>+'2024'!P72</f>
        <v>289</v>
      </c>
      <c r="K11" s="566">
        <f>+'2024'!K72</f>
        <v>-66.25</v>
      </c>
      <c r="L11" s="566">
        <f>+'2024'!L72</f>
        <v>-118.75</v>
      </c>
      <c r="M11" s="567">
        <f>+'2024'!Q72</f>
        <v>158.25</v>
      </c>
      <c r="N11" s="567">
        <f>+'2024'!C72</f>
        <v>52.25</v>
      </c>
      <c r="O11" s="565">
        <f>+'2024'!I72</f>
        <v>0</v>
      </c>
      <c r="P11" s="568">
        <f>+'2024'!G72</f>
        <v>141.25</v>
      </c>
      <c r="Q11" s="634">
        <f>+'2024'!M72</f>
        <v>133.5</v>
      </c>
      <c r="R11" s="630">
        <f>+'2024'!F72</f>
        <v>0</v>
      </c>
      <c r="S11" s="572">
        <f>SUM(C11:R11)</f>
        <v>704.5</v>
      </c>
    </row>
    <row r="12" spans="1:19" ht="13.5" thickBot="1" x14ac:dyDescent="0.25">
      <c r="B12" s="597" t="s">
        <v>31</v>
      </c>
      <c r="C12" s="592">
        <v>18.75</v>
      </c>
      <c r="D12" s="592">
        <v>18.75</v>
      </c>
      <c r="E12" s="592">
        <v>18.75</v>
      </c>
      <c r="F12" s="592">
        <v>18.75</v>
      </c>
      <c r="G12" s="593">
        <v>18.75</v>
      </c>
      <c r="H12" s="592">
        <v>18.75</v>
      </c>
      <c r="I12" s="593">
        <v>18.75</v>
      </c>
      <c r="J12" s="592">
        <v>18.75</v>
      </c>
      <c r="K12" s="592">
        <v>18.75</v>
      </c>
      <c r="L12" s="594">
        <v>18.75</v>
      </c>
      <c r="M12" s="592">
        <v>18.75</v>
      </c>
      <c r="N12" s="592">
        <v>18.75</v>
      </c>
      <c r="O12" s="592">
        <v>18.75</v>
      </c>
      <c r="P12" s="594">
        <v>18.75</v>
      </c>
      <c r="Q12" s="635">
        <v>18.75</v>
      </c>
      <c r="R12" s="595">
        <v>18.75</v>
      </c>
      <c r="S12" s="595">
        <f>SUM(C12:R12)</f>
        <v>300</v>
      </c>
    </row>
    <row r="13" spans="1:19" x14ac:dyDescent="0.2">
      <c r="B13" s="596" t="s">
        <v>32</v>
      </c>
      <c r="C13" s="602">
        <v>0</v>
      </c>
      <c r="D13" s="603">
        <v>10</v>
      </c>
      <c r="E13" s="598">
        <v>0</v>
      </c>
      <c r="F13" s="603">
        <v>10</v>
      </c>
      <c r="G13" s="602">
        <v>0</v>
      </c>
      <c r="H13" s="603">
        <v>10</v>
      </c>
      <c r="I13" s="642">
        <v>0</v>
      </c>
      <c r="J13" s="603">
        <v>10</v>
      </c>
      <c r="K13" s="602">
        <v>0</v>
      </c>
      <c r="L13" s="616">
        <v>10</v>
      </c>
      <c r="M13" s="602">
        <v>0</v>
      </c>
      <c r="N13" s="616">
        <v>10</v>
      </c>
      <c r="O13" s="602">
        <v>0</v>
      </c>
      <c r="P13" s="616">
        <v>10</v>
      </c>
      <c r="Q13" s="602">
        <v>0</v>
      </c>
      <c r="R13" s="603">
        <v>10</v>
      </c>
      <c r="S13" s="401">
        <f t="shared" ref="S13:S30" si="0">SUM(C13:R13)</f>
        <v>80</v>
      </c>
    </row>
    <row r="14" spans="1:19" x14ac:dyDescent="0.2">
      <c r="B14" s="448" t="s">
        <v>33</v>
      </c>
      <c r="C14" s="606">
        <v>0</v>
      </c>
      <c r="D14" s="606">
        <v>0</v>
      </c>
      <c r="E14" s="610">
        <v>10</v>
      </c>
      <c r="F14" s="608">
        <v>10</v>
      </c>
      <c r="G14" s="608">
        <v>10</v>
      </c>
      <c r="H14" s="606">
        <v>0</v>
      </c>
      <c r="I14" s="611">
        <v>0</v>
      </c>
      <c r="J14" s="606">
        <v>0</v>
      </c>
      <c r="K14" s="608">
        <v>10</v>
      </c>
      <c r="L14" s="609">
        <v>0</v>
      </c>
      <c r="M14" s="606">
        <v>0</v>
      </c>
      <c r="N14" s="609">
        <v>0</v>
      </c>
      <c r="O14" s="608">
        <v>10</v>
      </c>
      <c r="P14" s="610">
        <v>10</v>
      </c>
      <c r="Q14" s="608">
        <v>10</v>
      </c>
      <c r="R14" s="608">
        <v>10</v>
      </c>
      <c r="S14" s="394">
        <f t="shared" si="0"/>
        <v>80</v>
      </c>
    </row>
    <row r="15" spans="1:19" x14ac:dyDescent="0.2">
      <c r="B15" s="447" t="s">
        <v>34</v>
      </c>
      <c r="C15" s="606">
        <v>0</v>
      </c>
      <c r="D15" s="606">
        <v>0</v>
      </c>
      <c r="E15" s="610">
        <v>10</v>
      </c>
      <c r="F15" s="608">
        <v>10</v>
      </c>
      <c r="G15" s="608">
        <v>10</v>
      </c>
      <c r="H15" s="610">
        <v>10</v>
      </c>
      <c r="I15" s="606">
        <v>0</v>
      </c>
      <c r="J15" s="606">
        <v>0</v>
      </c>
      <c r="K15" s="608">
        <v>10</v>
      </c>
      <c r="L15" s="610">
        <v>10</v>
      </c>
      <c r="M15" s="608">
        <v>10</v>
      </c>
      <c r="N15" s="609">
        <v>0</v>
      </c>
      <c r="O15" s="606">
        <v>0</v>
      </c>
      <c r="P15" s="609">
        <v>0</v>
      </c>
      <c r="Q15" s="608">
        <v>10</v>
      </c>
      <c r="R15" s="606">
        <v>0</v>
      </c>
      <c r="S15" s="392">
        <f t="shared" si="0"/>
        <v>80</v>
      </c>
    </row>
    <row r="16" spans="1:19" x14ac:dyDescent="0.2">
      <c r="B16" s="538" t="s">
        <v>47</v>
      </c>
      <c r="C16" s="513"/>
      <c r="D16" s="513"/>
      <c r="E16" s="513"/>
      <c r="F16" s="513">
        <v>10</v>
      </c>
      <c r="G16" s="528">
        <v>10</v>
      </c>
      <c r="H16" s="513"/>
      <c r="I16" s="520"/>
      <c r="J16" s="513"/>
      <c r="K16" s="513"/>
      <c r="L16" s="513"/>
      <c r="M16" s="513">
        <v>10</v>
      </c>
      <c r="N16" s="515">
        <v>10</v>
      </c>
      <c r="O16" s="513">
        <v>10</v>
      </c>
      <c r="P16" s="515"/>
      <c r="Q16" s="637"/>
      <c r="R16" s="528">
        <v>10</v>
      </c>
      <c r="S16" s="397">
        <f t="shared" si="0"/>
        <v>60</v>
      </c>
    </row>
    <row r="17" spans="1:19" x14ac:dyDescent="0.2">
      <c r="B17" s="447" t="s">
        <v>35</v>
      </c>
      <c r="C17" s="610">
        <v>10</v>
      </c>
      <c r="D17" s="606">
        <v>0</v>
      </c>
      <c r="E17" s="606">
        <v>0</v>
      </c>
      <c r="F17" s="608">
        <v>10</v>
      </c>
      <c r="G17" s="606">
        <v>0</v>
      </c>
      <c r="H17" s="608">
        <v>10</v>
      </c>
      <c r="I17" s="606">
        <v>0</v>
      </c>
      <c r="J17" s="608">
        <v>10</v>
      </c>
      <c r="K17" s="606">
        <v>0</v>
      </c>
      <c r="L17" s="610">
        <v>10</v>
      </c>
      <c r="M17" s="609">
        <v>0</v>
      </c>
      <c r="N17" s="608">
        <v>10</v>
      </c>
      <c r="O17" s="606">
        <v>0</v>
      </c>
      <c r="P17" s="606">
        <v>0</v>
      </c>
      <c r="Q17" s="608">
        <v>10</v>
      </c>
      <c r="R17" s="608">
        <v>10</v>
      </c>
      <c r="S17" s="392">
        <f t="shared" si="0"/>
        <v>80</v>
      </c>
    </row>
    <row r="18" spans="1:19" ht="13.5" thickBot="1" x14ac:dyDescent="0.25">
      <c r="B18" s="448" t="s">
        <v>36</v>
      </c>
      <c r="C18" s="610">
        <v>10</v>
      </c>
      <c r="D18" s="606">
        <v>0</v>
      </c>
      <c r="E18" s="610">
        <v>10</v>
      </c>
      <c r="F18" s="606">
        <v>0</v>
      </c>
      <c r="G18" s="606">
        <v>0</v>
      </c>
      <c r="H18" s="606">
        <v>0</v>
      </c>
      <c r="I18" s="608">
        <v>10</v>
      </c>
      <c r="J18" s="606">
        <v>0</v>
      </c>
      <c r="K18" s="608">
        <v>10</v>
      </c>
      <c r="L18" s="609">
        <v>0</v>
      </c>
      <c r="M18" s="608">
        <v>10</v>
      </c>
      <c r="N18" s="608">
        <v>10</v>
      </c>
      <c r="O18" s="606">
        <v>0</v>
      </c>
      <c r="P18" s="609">
        <v>0</v>
      </c>
      <c r="Q18" s="608">
        <v>10</v>
      </c>
      <c r="R18" s="608">
        <v>10</v>
      </c>
      <c r="S18" s="394">
        <f t="shared" si="0"/>
        <v>80</v>
      </c>
    </row>
    <row r="19" spans="1:19" x14ac:dyDescent="0.2">
      <c r="B19" s="447" t="s">
        <v>37</v>
      </c>
      <c r="C19" s="606">
        <v>0</v>
      </c>
      <c r="D19" s="603">
        <v>10</v>
      </c>
      <c r="E19" s="610">
        <v>10</v>
      </c>
      <c r="F19" s="608">
        <v>10</v>
      </c>
      <c r="G19" s="606">
        <v>0</v>
      </c>
      <c r="H19" s="610">
        <v>10</v>
      </c>
      <c r="I19" s="606">
        <v>0</v>
      </c>
      <c r="J19" s="608">
        <v>10</v>
      </c>
      <c r="K19" s="606">
        <v>0</v>
      </c>
      <c r="L19" s="610">
        <v>10</v>
      </c>
      <c r="M19" s="609">
        <v>0</v>
      </c>
      <c r="N19" s="608">
        <v>10</v>
      </c>
      <c r="O19" s="606">
        <v>0</v>
      </c>
      <c r="P19" s="609">
        <v>0</v>
      </c>
      <c r="Q19" s="606">
        <v>0</v>
      </c>
      <c r="R19" s="608">
        <v>10</v>
      </c>
      <c r="S19" s="392">
        <f t="shared" si="0"/>
        <v>80</v>
      </c>
    </row>
    <row r="20" spans="1:19" ht="13.5" thickBot="1" x14ac:dyDescent="0.25">
      <c r="A20" s="338" t="s">
        <v>0</v>
      </c>
      <c r="B20" s="538" t="s">
        <v>47</v>
      </c>
      <c r="C20" s="513">
        <v>10</v>
      </c>
      <c r="D20" s="513">
        <v>0</v>
      </c>
      <c r="E20" s="513">
        <v>0</v>
      </c>
      <c r="F20" s="513">
        <v>0</v>
      </c>
      <c r="G20" s="528">
        <v>10</v>
      </c>
      <c r="H20" s="513">
        <v>10</v>
      </c>
      <c r="I20" s="520">
        <v>0</v>
      </c>
      <c r="J20" s="513">
        <v>10</v>
      </c>
      <c r="K20" s="513">
        <v>0</v>
      </c>
      <c r="L20" s="513">
        <v>0</v>
      </c>
      <c r="M20" s="513">
        <v>10</v>
      </c>
      <c r="N20" s="513">
        <v>0</v>
      </c>
      <c r="O20" s="513">
        <v>0</v>
      </c>
      <c r="P20" s="515">
        <v>10</v>
      </c>
      <c r="Q20" s="637">
        <v>10</v>
      </c>
      <c r="R20" s="528">
        <v>10</v>
      </c>
      <c r="S20" s="400">
        <f>SUM(C20:R20)</f>
        <v>80</v>
      </c>
    </row>
    <row r="21" spans="1:19" x14ac:dyDescent="0.2">
      <c r="B21" s="447" t="s">
        <v>38</v>
      </c>
      <c r="C21" s="606">
        <v>0</v>
      </c>
      <c r="D21" s="603">
        <v>10</v>
      </c>
      <c r="E21" s="606">
        <v>0</v>
      </c>
      <c r="F21" s="608">
        <v>10</v>
      </c>
      <c r="G21" s="608">
        <v>10</v>
      </c>
      <c r="H21" s="610">
        <v>10</v>
      </c>
      <c r="I21" s="606">
        <v>0</v>
      </c>
      <c r="J21" s="608">
        <v>10</v>
      </c>
      <c r="K21" s="608">
        <v>10</v>
      </c>
      <c r="L21" s="609">
        <v>0</v>
      </c>
      <c r="M21" s="608">
        <v>10</v>
      </c>
      <c r="N21" s="609">
        <v>0</v>
      </c>
      <c r="O21" s="606">
        <v>0</v>
      </c>
      <c r="P21" s="609">
        <v>0</v>
      </c>
      <c r="Q21" s="608">
        <v>10</v>
      </c>
      <c r="R21" s="606">
        <v>0</v>
      </c>
      <c r="S21" s="401">
        <f t="shared" si="0"/>
        <v>80</v>
      </c>
    </row>
    <row r="22" spans="1:19" ht="13.5" thickBot="1" x14ac:dyDescent="0.25">
      <c r="B22" s="448" t="s">
        <v>39</v>
      </c>
      <c r="C22" s="606">
        <v>0</v>
      </c>
      <c r="D22" s="606">
        <v>0</v>
      </c>
      <c r="E22" s="610">
        <v>10</v>
      </c>
      <c r="F22" s="606">
        <v>0</v>
      </c>
      <c r="G22" s="608">
        <v>10</v>
      </c>
      <c r="H22" s="610">
        <v>10</v>
      </c>
      <c r="I22" s="608">
        <v>10</v>
      </c>
      <c r="J22" s="606">
        <v>0</v>
      </c>
      <c r="K22" s="608">
        <v>10</v>
      </c>
      <c r="L22" s="610">
        <v>10</v>
      </c>
      <c r="M22" s="609">
        <v>0</v>
      </c>
      <c r="N22" s="608">
        <v>10</v>
      </c>
      <c r="O22" s="606">
        <v>0</v>
      </c>
      <c r="P22" s="609">
        <v>0</v>
      </c>
      <c r="Q22" s="606">
        <v>0</v>
      </c>
      <c r="R22" s="608">
        <v>10</v>
      </c>
      <c r="S22" s="394">
        <f>SUM(C22:R22)</f>
        <v>80</v>
      </c>
    </row>
    <row r="23" spans="1:19" x14ac:dyDescent="0.2">
      <c r="B23" s="447" t="s">
        <v>40</v>
      </c>
      <c r="C23" s="606">
        <v>0</v>
      </c>
      <c r="D23" s="603">
        <v>10</v>
      </c>
      <c r="E23" s="606">
        <v>0</v>
      </c>
      <c r="F23" s="606">
        <v>0</v>
      </c>
      <c r="G23" s="606">
        <v>0</v>
      </c>
      <c r="H23" s="610">
        <v>10</v>
      </c>
      <c r="I23" s="608">
        <v>10</v>
      </c>
      <c r="J23" s="608">
        <v>10</v>
      </c>
      <c r="K23" s="606">
        <v>0</v>
      </c>
      <c r="L23" s="610">
        <v>10</v>
      </c>
      <c r="M23" s="609">
        <v>0</v>
      </c>
      <c r="N23" s="608">
        <v>10</v>
      </c>
      <c r="O23" s="608">
        <v>10</v>
      </c>
      <c r="P23" s="616">
        <v>10</v>
      </c>
      <c r="Q23" s="606">
        <v>0</v>
      </c>
      <c r="R23" s="606">
        <v>0</v>
      </c>
      <c r="S23" s="392">
        <f t="shared" si="0"/>
        <v>80</v>
      </c>
    </row>
    <row r="24" spans="1:19" x14ac:dyDescent="0.2">
      <c r="B24" s="538" t="s">
        <v>47</v>
      </c>
      <c r="C24" s="513"/>
      <c r="D24" s="513"/>
      <c r="E24" s="513"/>
      <c r="F24" s="513"/>
      <c r="G24" s="528"/>
      <c r="H24" s="513"/>
      <c r="I24" s="520"/>
      <c r="J24" s="513"/>
      <c r="K24" s="513"/>
      <c r="L24" s="513"/>
      <c r="M24" s="513"/>
      <c r="N24" s="513"/>
      <c r="O24" s="513"/>
      <c r="P24" s="515"/>
      <c r="Q24" s="637"/>
      <c r="R24" s="528"/>
      <c r="S24" s="397">
        <f t="shared" si="0"/>
        <v>0</v>
      </c>
    </row>
    <row r="25" spans="1:19" x14ac:dyDescent="0.2">
      <c r="B25" s="447" t="s">
        <v>41</v>
      </c>
      <c r="C25" s="617"/>
      <c r="D25" s="617"/>
      <c r="E25" s="618"/>
      <c r="F25" s="617"/>
      <c r="G25" s="617"/>
      <c r="H25" s="617"/>
      <c r="I25" s="619"/>
      <c r="J25" s="617"/>
      <c r="K25" s="617"/>
      <c r="L25" s="618"/>
      <c r="M25" s="617"/>
      <c r="N25" s="618"/>
      <c r="O25" s="617"/>
      <c r="P25" s="618"/>
      <c r="Q25" s="636"/>
      <c r="R25" s="619"/>
      <c r="S25" s="392">
        <f t="shared" si="0"/>
        <v>0</v>
      </c>
    </row>
    <row r="26" spans="1:19" x14ac:dyDescent="0.2">
      <c r="B26" s="448" t="s">
        <v>42</v>
      </c>
      <c r="C26" s="617"/>
      <c r="D26" s="617"/>
      <c r="E26" s="618"/>
      <c r="F26" s="617"/>
      <c r="G26" s="617"/>
      <c r="H26" s="617"/>
      <c r="I26" s="619"/>
      <c r="J26" s="617"/>
      <c r="K26" s="617"/>
      <c r="L26" s="618"/>
      <c r="M26" s="617"/>
      <c r="N26" s="618"/>
      <c r="O26" s="617"/>
      <c r="P26" s="618"/>
      <c r="Q26" s="636"/>
      <c r="R26" s="619"/>
      <c r="S26" s="394">
        <f t="shared" si="0"/>
        <v>0</v>
      </c>
    </row>
    <row r="27" spans="1:19" x14ac:dyDescent="0.2">
      <c r="B27" s="447" t="s">
        <v>43</v>
      </c>
      <c r="C27" s="617"/>
      <c r="D27" s="617"/>
      <c r="E27" s="618"/>
      <c r="F27" s="617"/>
      <c r="G27" s="617"/>
      <c r="H27" s="617"/>
      <c r="I27" s="619"/>
      <c r="J27" s="617"/>
      <c r="K27" s="617"/>
      <c r="L27" s="618"/>
      <c r="M27" s="617"/>
      <c r="N27" s="618"/>
      <c r="O27" s="617"/>
      <c r="P27" s="618"/>
      <c r="Q27" s="636"/>
      <c r="R27" s="619"/>
      <c r="S27" s="392">
        <f t="shared" si="0"/>
        <v>0</v>
      </c>
    </row>
    <row r="28" spans="1:19" x14ac:dyDescent="0.2">
      <c r="B28" s="448" t="s">
        <v>44</v>
      </c>
      <c r="C28" s="617"/>
      <c r="D28" s="617"/>
      <c r="E28" s="618"/>
      <c r="F28" s="617"/>
      <c r="G28" s="617"/>
      <c r="H28" s="617"/>
      <c r="I28" s="619"/>
      <c r="J28" s="617"/>
      <c r="K28" s="617"/>
      <c r="L28" s="618"/>
      <c r="M28" s="617"/>
      <c r="N28" s="618"/>
      <c r="O28" s="617"/>
      <c r="P28" s="618"/>
      <c r="Q28" s="636"/>
      <c r="R28" s="619"/>
      <c r="S28" s="394">
        <f t="shared" si="0"/>
        <v>0</v>
      </c>
    </row>
    <row r="29" spans="1:19" x14ac:dyDescent="0.2">
      <c r="B29" s="447" t="s">
        <v>45</v>
      </c>
      <c r="C29" s="617"/>
      <c r="D29" s="617"/>
      <c r="E29" s="618"/>
      <c r="F29" s="617"/>
      <c r="G29" s="617"/>
      <c r="H29" s="617"/>
      <c r="I29" s="619"/>
      <c r="J29" s="617"/>
      <c r="K29" s="617"/>
      <c r="L29" s="618"/>
      <c r="M29" s="617"/>
      <c r="N29" s="618"/>
      <c r="O29" s="617"/>
      <c r="P29" s="618"/>
      <c r="Q29" s="636"/>
      <c r="R29" s="619"/>
      <c r="S29" s="392">
        <f t="shared" si="0"/>
        <v>0</v>
      </c>
    </row>
    <row r="30" spans="1:19" ht="13.5" thickBot="1" x14ac:dyDescent="0.25">
      <c r="B30" s="449" t="s">
        <v>46</v>
      </c>
      <c r="C30" s="622"/>
      <c r="D30" s="622"/>
      <c r="E30" s="623"/>
      <c r="F30" s="622"/>
      <c r="G30" s="622"/>
      <c r="H30" s="622"/>
      <c r="I30" s="631"/>
      <c r="J30" s="622"/>
      <c r="K30" s="622"/>
      <c r="L30" s="623"/>
      <c r="M30" s="622"/>
      <c r="N30" s="623"/>
      <c r="O30" s="622"/>
      <c r="P30" s="623"/>
      <c r="Q30" s="638"/>
      <c r="R30" s="631"/>
      <c r="S30" s="403">
        <f t="shared" si="0"/>
        <v>0</v>
      </c>
    </row>
    <row r="31" spans="1:19" ht="13.5" thickBot="1" x14ac:dyDescent="0.25">
      <c r="B31" s="451" t="s">
        <v>240</v>
      </c>
      <c r="C31" s="620">
        <f>SUM(C12:C30)</f>
        <v>48.75</v>
      </c>
      <c r="D31" s="620">
        <f t="shared" ref="D31:S31" si="1">SUM(D12:D30)</f>
        <v>58.75</v>
      </c>
      <c r="E31" s="620">
        <f t="shared" si="1"/>
        <v>68.75</v>
      </c>
      <c r="F31" s="620">
        <f t="shared" si="1"/>
        <v>88.75</v>
      </c>
      <c r="G31" s="620">
        <f t="shared" si="1"/>
        <v>78.75</v>
      </c>
      <c r="H31" s="620">
        <f t="shared" si="1"/>
        <v>98.75</v>
      </c>
      <c r="I31" s="643">
        <f t="shared" si="1"/>
        <v>48.75</v>
      </c>
      <c r="J31" s="620">
        <f t="shared" si="1"/>
        <v>78.75</v>
      </c>
      <c r="K31" s="620">
        <f t="shared" si="1"/>
        <v>68.75</v>
      </c>
      <c r="L31" s="621">
        <f t="shared" si="1"/>
        <v>78.75</v>
      </c>
      <c r="M31" s="620">
        <f t="shared" si="1"/>
        <v>68.75</v>
      </c>
      <c r="N31" s="620">
        <f t="shared" si="1"/>
        <v>88.75</v>
      </c>
      <c r="O31" s="620">
        <f t="shared" si="1"/>
        <v>48.75</v>
      </c>
      <c r="P31" s="621">
        <f t="shared" si="1"/>
        <v>58.75</v>
      </c>
      <c r="Q31" s="639">
        <f t="shared" si="1"/>
        <v>78.75</v>
      </c>
      <c r="R31" s="632">
        <f t="shared" si="1"/>
        <v>98.75</v>
      </c>
      <c r="S31" s="405">
        <f t="shared" si="1"/>
        <v>1160</v>
      </c>
    </row>
    <row r="32" spans="1:19" ht="16.5" thickBot="1" x14ac:dyDescent="0.3">
      <c r="B32" s="452" t="s">
        <v>252</v>
      </c>
      <c r="C32" s="407">
        <f>+C11-C31</f>
        <v>-48.75</v>
      </c>
      <c r="D32" s="407">
        <f t="shared" ref="D32:S32" si="2">+D11-D31</f>
        <v>-58.75</v>
      </c>
      <c r="E32" s="407">
        <f t="shared" si="2"/>
        <v>-251</v>
      </c>
      <c r="F32" s="407">
        <f t="shared" si="2"/>
        <v>-42.5</v>
      </c>
      <c r="G32" s="407">
        <f t="shared" si="2"/>
        <v>-78.75</v>
      </c>
      <c r="H32" s="407">
        <f t="shared" si="2"/>
        <v>34.25</v>
      </c>
      <c r="I32" s="502">
        <f t="shared" si="2"/>
        <v>69.5</v>
      </c>
      <c r="J32" s="407">
        <f t="shared" si="2"/>
        <v>210.25</v>
      </c>
      <c r="K32" s="407">
        <f t="shared" si="2"/>
        <v>-135</v>
      </c>
      <c r="L32" s="407">
        <f t="shared" si="2"/>
        <v>-197.5</v>
      </c>
      <c r="M32" s="407">
        <f t="shared" si="2"/>
        <v>89.5</v>
      </c>
      <c r="N32" s="407">
        <f t="shared" si="2"/>
        <v>-36.5</v>
      </c>
      <c r="O32" s="407">
        <f t="shared" si="2"/>
        <v>-48.75</v>
      </c>
      <c r="P32" s="407">
        <f t="shared" si="2"/>
        <v>82.5</v>
      </c>
      <c r="Q32" s="633">
        <f t="shared" si="2"/>
        <v>54.75</v>
      </c>
      <c r="R32" s="407">
        <f t="shared" si="2"/>
        <v>-98.75</v>
      </c>
      <c r="S32" s="407">
        <f t="shared" si="2"/>
        <v>-455.5</v>
      </c>
    </row>
    <row r="33" spans="2:19" ht="13.5" thickBot="1" x14ac:dyDescent="0.25">
      <c r="B33" s="408"/>
      <c r="C33" s="354"/>
      <c r="D33" s="354"/>
      <c r="E33" s="354"/>
      <c r="F33" s="354"/>
      <c r="H33" s="354"/>
      <c r="J33" s="354"/>
      <c r="L33" s="354"/>
      <c r="N33" s="354"/>
      <c r="O33" s="354"/>
      <c r="P33" s="354"/>
      <c r="R33" s="354"/>
    </row>
    <row r="34" spans="2:19" x14ac:dyDescent="0.2">
      <c r="B34" s="409" t="s">
        <v>49</v>
      </c>
      <c r="C34" s="410"/>
      <c r="D34" s="411"/>
      <c r="E34" s="411"/>
      <c r="F34" s="411"/>
      <c r="G34" s="411"/>
      <c r="H34" s="411"/>
      <c r="I34" s="411"/>
      <c r="J34" s="411"/>
      <c r="K34" s="411">
        <v>-100</v>
      </c>
      <c r="L34" s="411">
        <v>-137.5</v>
      </c>
      <c r="M34" s="410"/>
      <c r="N34" s="411">
        <v>-200</v>
      </c>
      <c r="O34" s="466"/>
      <c r="P34" s="410"/>
      <c r="Q34" s="410"/>
      <c r="R34" s="411"/>
      <c r="S34" s="410">
        <f t="shared" ref="S34:S49" si="3">SUM(C34:R34)</f>
        <v>-437.5</v>
      </c>
    </row>
    <row r="35" spans="2:19" x14ac:dyDescent="0.2">
      <c r="B35" s="413" t="s">
        <v>50</v>
      </c>
      <c r="C35" s="414"/>
      <c r="D35" s="415"/>
      <c r="E35" s="415"/>
      <c r="F35" s="415"/>
      <c r="G35" s="415"/>
      <c r="H35" s="415"/>
      <c r="I35" s="415"/>
      <c r="J35" s="415"/>
      <c r="K35" s="415"/>
      <c r="L35" s="415"/>
      <c r="M35" s="415"/>
      <c r="N35" s="415"/>
      <c r="O35" s="415"/>
      <c r="P35" s="415"/>
      <c r="Q35" s="415"/>
      <c r="R35" s="415"/>
      <c r="S35" s="414">
        <f t="shared" si="3"/>
        <v>0</v>
      </c>
    </row>
    <row r="36" spans="2:19" x14ac:dyDescent="0.2">
      <c r="B36" s="413" t="s">
        <v>51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6">
        <f t="shared" si="3"/>
        <v>0</v>
      </c>
    </row>
    <row r="37" spans="2:19" x14ac:dyDescent="0.2">
      <c r="B37" s="413" t="s">
        <v>52</v>
      </c>
      <c r="C37" s="414"/>
      <c r="D37" s="415"/>
      <c r="E37" s="415"/>
      <c r="F37" s="415"/>
      <c r="G37" s="415"/>
      <c r="H37" s="416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53</v>
      </c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6">
        <f t="shared" si="3"/>
        <v>0</v>
      </c>
    </row>
    <row r="39" spans="2:19" x14ac:dyDescent="0.2">
      <c r="B39" s="413" t="s">
        <v>54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55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8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56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6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57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58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59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60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61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62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63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ht="13.5" thickBot="1" x14ac:dyDescent="0.25">
      <c r="B49" s="417" t="s">
        <v>123</v>
      </c>
      <c r="C49" s="418"/>
      <c r="D49" s="418"/>
      <c r="E49" s="418"/>
      <c r="F49" s="418"/>
      <c r="G49" s="418"/>
      <c r="H49" s="416"/>
      <c r="I49" s="418"/>
      <c r="J49" s="418"/>
      <c r="K49" s="418"/>
      <c r="L49" s="418"/>
      <c r="M49" s="418"/>
      <c r="N49" s="418"/>
      <c r="O49" s="418"/>
      <c r="P49" s="418"/>
      <c r="Q49" s="416"/>
      <c r="R49" s="418"/>
      <c r="S49" s="416">
        <f t="shared" si="3"/>
        <v>0</v>
      </c>
    </row>
    <row r="50" spans="2:20" ht="13.5" thickBot="1" x14ac:dyDescent="0.25">
      <c r="B50" s="464" t="s">
        <v>251</v>
      </c>
      <c r="C50" s="420">
        <f t="shared" ref="C50:S50" si="4">SUM(C34:C49)</f>
        <v>0</v>
      </c>
      <c r="D50" s="420">
        <f t="shared" si="4"/>
        <v>0</v>
      </c>
      <c r="E50" s="420">
        <f t="shared" si="4"/>
        <v>0</v>
      </c>
      <c r="F50" s="420">
        <f t="shared" si="4"/>
        <v>0</v>
      </c>
      <c r="G50" s="420">
        <f t="shared" si="4"/>
        <v>0</v>
      </c>
      <c r="H50" s="420">
        <f t="shared" si="4"/>
        <v>0</v>
      </c>
      <c r="I50" s="420">
        <f t="shared" si="4"/>
        <v>0</v>
      </c>
      <c r="J50" s="420">
        <f t="shared" si="4"/>
        <v>0</v>
      </c>
      <c r="K50" s="420">
        <f t="shared" si="4"/>
        <v>-100</v>
      </c>
      <c r="L50" s="420">
        <f t="shared" si="4"/>
        <v>-137.5</v>
      </c>
      <c r="M50" s="420">
        <f t="shared" si="4"/>
        <v>0</v>
      </c>
      <c r="N50" s="420">
        <f t="shared" si="4"/>
        <v>-200</v>
      </c>
      <c r="O50" s="420">
        <f t="shared" si="4"/>
        <v>0</v>
      </c>
      <c r="P50" s="420">
        <f t="shared" si="4"/>
        <v>0</v>
      </c>
      <c r="Q50" s="420">
        <f t="shared" si="4"/>
        <v>0</v>
      </c>
      <c r="R50" s="420">
        <f t="shared" si="4"/>
        <v>0</v>
      </c>
      <c r="S50" s="420">
        <f t="shared" si="4"/>
        <v>-437.5</v>
      </c>
    </row>
    <row r="51" spans="2:20" ht="6.75" customHeight="1" thickBot="1" x14ac:dyDescent="0.25"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</row>
    <row r="52" spans="2:20" ht="12.75" customHeight="1" x14ac:dyDescent="0.2">
      <c r="B52" s="660" t="s">
        <v>108</v>
      </c>
      <c r="C52" s="649">
        <f t="shared" ref="C52:S52" si="5">+C32-C50</f>
        <v>-48.75</v>
      </c>
      <c r="D52" s="649">
        <f t="shared" si="5"/>
        <v>-58.75</v>
      </c>
      <c r="E52" s="649">
        <f t="shared" si="5"/>
        <v>-251</v>
      </c>
      <c r="F52" s="649">
        <f t="shared" si="5"/>
        <v>-42.5</v>
      </c>
      <c r="G52" s="649">
        <f t="shared" si="5"/>
        <v>-78.75</v>
      </c>
      <c r="H52" s="649">
        <f t="shared" si="5"/>
        <v>34.25</v>
      </c>
      <c r="I52" s="649">
        <f t="shared" si="5"/>
        <v>69.5</v>
      </c>
      <c r="J52" s="649">
        <f t="shared" si="5"/>
        <v>210.25</v>
      </c>
      <c r="K52" s="649">
        <f t="shared" si="5"/>
        <v>-35</v>
      </c>
      <c r="L52" s="649">
        <f t="shared" si="5"/>
        <v>-60</v>
      </c>
      <c r="M52" s="649">
        <f t="shared" si="5"/>
        <v>89.5</v>
      </c>
      <c r="N52" s="649">
        <f t="shared" si="5"/>
        <v>163.5</v>
      </c>
      <c r="O52" s="649">
        <f>+O32-O50</f>
        <v>-48.75</v>
      </c>
      <c r="P52" s="649">
        <f t="shared" si="5"/>
        <v>82.5</v>
      </c>
      <c r="Q52" s="649">
        <f t="shared" si="5"/>
        <v>54.75</v>
      </c>
      <c r="R52" s="649">
        <f t="shared" si="5"/>
        <v>-98.75</v>
      </c>
      <c r="S52" s="649">
        <f t="shared" si="5"/>
        <v>-18</v>
      </c>
    </row>
    <row r="53" spans="2:20" ht="12.75" customHeight="1" x14ac:dyDescent="0.2">
      <c r="B53" s="661"/>
      <c r="C53" s="650"/>
      <c r="D53" s="650"/>
      <c r="E53" s="650"/>
      <c r="F53" s="650"/>
      <c r="G53" s="650"/>
      <c r="H53" s="650"/>
      <c r="I53" s="650"/>
      <c r="J53" s="650"/>
      <c r="K53" s="650"/>
      <c r="L53" s="650"/>
      <c r="M53" s="650"/>
      <c r="N53" s="650"/>
      <c r="O53" s="650"/>
      <c r="P53" s="650"/>
      <c r="Q53" s="650"/>
      <c r="R53" s="650"/>
      <c r="S53" s="650"/>
    </row>
    <row r="54" spans="2:20" ht="12.75" customHeight="1" x14ac:dyDescent="0.2">
      <c r="B54" s="661"/>
      <c r="C54" s="650"/>
      <c r="D54" s="650"/>
      <c r="E54" s="650"/>
      <c r="F54" s="650"/>
      <c r="G54" s="650"/>
      <c r="H54" s="650"/>
      <c r="I54" s="650"/>
      <c r="J54" s="650"/>
      <c r="K54" s="650"/>
      <c r="L54" s="650"/>
      <c r="M54" s="650"/>
      <c r="N54" s="650"/>
      <c r="O54" s="650"/>
      <c r="P54" s="650"/>
      <c r="Q54" s="650"/>
      <c r="R54" s="650"/>
      <c r="S54" s="650"/>
    </row>
    <row r="55" spans="2:20" ht="13.5" customHeight="1" thickBot="1" x14ac:dyDescent="0.25">
      <c r="B55" s="662"/>
      <c r="C55" s="651"/>
      <c r="D55" s="651"/>
      <c r="E55" s="651"/>
      <c r="F55" s="651"/>
      <c r="G55" s="651"/>
      <c r="H55" s="651"/>
      <c r="I55" s="651"/>
      <c r="J55" s="651"/>
      <c r="K55" s="651"/>
      <c r="L55" s="651"/>
      <c r="M55" s="651"/>
      <c r="N55" s="651"/>
      <c r="O55" s="651"/>
      <c r="P55" s="651"/>
      <c r="Q55" s="651"/>
      <c r="R55" s="651"/>
      <c r="S55" s="651"/>
    </row>
    <row r="56" spans="2:20" ht="6.75" customHeight="1" x14ac:dyDescent="0.2"/>
    <row r="57" spans="2:20" s="1" customFormat="1" x14ac:dyDescent="0.2"/>
    <row r="58" spans="2:20" s="1" customFormat="1" ht="13.5" hidden="1" thickBot="1" x14ac:dyDescent="0.25">
      <c r="B58" s="91" t="s">
        <v>249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s="1" customFormat="1" hidden="1" x14ac:dyDescent="0.2">
      <c r="B59" s="321" t="s">
        <v>72</v>
      </c>
      <c r="C59" s="322"/>
      <c r="D59" s="322"/>
      <c r="E59" s="322"/>
      <c r="F59" s="322"/>
      <c r="G59" s="322"/>
      <c r="H59" s="322"/>
      <c r="I59" s="322"/>
      <c r="J59" s="322"/>
      <c r="K59" s="322"/>
      <c r="L59" s="322"/>
      <c r="M59" s="322"/>
      <c r="N59" s="322"/>
      <c r="O59" s="322"/>
      <c r="P59" s="559"/>
      <c r="Q59" s="559"/>
      <c r="R59" s="323"/>
      <c r="S59" s="324">
        <f t="shared" ref="S59:S66" si="6">SUM(C59:R59)</f>
        <v>0</v>
      </c>
    </row>
    <row r="60" spans="2:20" s="1" customFormat="1" hidden="1" x14ac:dyDescent="0.2">
      <c r="B60" s="247" t="s">
        <v>81</v>
      </c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9"/>
      <c r="S60" s="250">
        <f t="shared" si="6"/>
        <v>0</v>
      </c>
    </row>
    <row r="61" spans="2:20" s="1" customFormat="1" hidden="1" x14ac:dyDescent="0.2">
      <c r="B61" s="247" t="s">
        <v>73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9"/>
      <c r="S61" s="250">
        <f t="shared" si="6"/>
        <v>0</v>
      </c>
    </row>
    <row r="62" spans="2:20" s="1" customFormat="1" hidden="1" x14ac:dyDescent="0.2">
      <c r="B62" s="247" t="s">
        <v>74</v>
      </c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0</v>
      </c>
    </row>
    <row r="63" spans="2:20" s="1" customFormat="1" hidden="1" x14ac:dyDescent="0.2">
      <c r="B63" s="247" t="s">
        <v>75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/>
      <c r="S63" s="250">
        <f t="shared" si="6"/>
        <v>0</v>
      </c>
    </row>
    <row r="64" spans="2:20" s="1" customFormat="1" hidden="1" x14ac:dyDescent="0.2">
      <c r="B64" s="247" t="s">
        <v>76</v>
      </c>
      <c r="C64" s="248"/>
      <c r="D64" s="560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0</v>
      </c>
    </row>
    <row r="65" spans="2:19" s="1" customFormat="1" hidden="1" x14ac:dyDescent="0.2">
      <c r="B65" s="423" t="s">
        <v>244</v>
      </c>
      <c r="C65" s="301"/>
      <c r="D65" s="301"/>
      <c r="E65" s="301"/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2"/>
      <c r="S65" s="303">
        <f t="shared" si="6"/>
        <v>0</v>
      </c>
    </row>
    <row r="66" spans="2:19" s="1" customFormat="1" ht="13.5" hidden="1" thickBot="1" x14ac:dyDescent="0.25">
      <c r="B66" s="422" t="s">
        <v>245</v>
      </c>
      <c r="C66" s="305"/>
      <c r="D66" s="305"/>
      <c r="E66" s="305"/>
      <c r="F66" s="305"/>
      <c r="G66" s="305"/>
      <c r="H66" s="305"/>
      <c r="I66" s="305"/>
      <c r="J66" s="305"/>
      <c r="K66" s="305"/>
      <c r="L66" s="305"/>
      <c r="M66" s="305"/>
      <c r="N66" s="305"/>
      <c r="O66" s="305"/>
      <c r="P66" s="305"/>
      <c r="Q66" s="301"/>
      <c r="R66" s="306"/>
      <c r="S66" s="303">
        <f t="shared" si="6"/>
        <v>0</v>
      </c>
    </row>
    <row r="67" spans="2:19" s="1" customFormat="1" ht="13.5" hidden="1" thickBot="1" x14ac:dyDescent="0.25">
      <c r="B67" s="255" t="s">
        <v>82</v>
      </c>
      <c r="C67" s="256">
        <f>SUM(C59:C66)</f>
        <v>0</v>
      </c>
      <c r="D67" s="256">
        <f t="shared" ref="D67:R67" si="7">SUM(D59:D66)</f>
        <v>0</v>
      </c>
      <c r="E67" s="256">
        <f t="shared" si="7"/>
        <v>0</v>
      </c>
      <c r="F67" s="256">
        <f t="shared" si="7"/>
        <v>0</v>
      </c>
      <c r="G67" s="256">
        <f t="shared" si="7"/>
        <v>0</v>
      </c>
      <c r="H67" s="256">
        <f t="shared" si="7"/>
        <v>0</v>
      </c>
      <c r="I67" s="256">
        <f t="shared" si="7"/>
        <v>0</v>
      </c>
      <c r="J67" s="256">
        <f t="shared" si="7"/>
        <v>0</v>
      </c>
      <c r="K67" s="256">
        <f t="shared" si="7"/>
        <v>0</v>
      </c>
      <c r="L67" s="256">
        <f t="shared" si="7"/>
        <v>0</v>
      </c>
      <c r="M67" s="256">
        <f t="shared" si="7"/>
        <v>0</v>
      </c>
      <c r="N67" s="256">
        <f t="shared" si="7"/>
        <v>0</v>
      </c>
      <c r="O67" s="256">
        <f t="shared" si="7"/>
        <v>0</v>
      </c>
      <c r="P67" s="256">
        <f t="shared" si="7"/>
        <v>0</v>
      </c>
      <c r="Q67" s="256">
        <f t="shared" si="7"/>
        <v>0</v>
      </c>
      <c r="R67" s="256">
        <f t="shared" si="7"/>
        <v>0</v>
      </c>
      <c r="S67" s="258">
        <f>SUM(S59:S66)</f>
        <v>0</v>
      </c>
    </row>
    <row r="68" spans="2:19" s="1" customFormat="1" ht="13.5" hidden="1" thickBot="1" x14ac:dyDescent="0.25"/>
    <row r="69" spans="2:19" s="1" customFormat="1" ht="13.5" hidden="1" thickBot="1" x14ac:dyDescent="0.25">
      <c r="B69" s="274" t="s">
        <v>127</v>
      </c>
      <c r="C69" s="274"/>
      <c r="D69" s="274"/>
      <c r="E69" s="274"/>
      <c r="F69" s="274"/>
      <c r="G69" s="274"/>
      <c r="H69" s="274"/>
      <c r="I69" s="274"/>
      <c r="J69" s="274"/>
      <c r="K69" s="274"/>
      <c r="L69" s="274"/>
      <c r="M69" s="274"/>
      <c r="N69" s="274"/>
      <c r="O69" s="274"/>
      <c r="P69" s="274"/>
      <c r="Q69" s="274"/>
      <c r="R69" s="274"/>
      <c r="S69" s="238">
        <f>SUM(C69:R69)</f>
        <v>0</v>
      </c>
    </row>
    <row r="70" spans="2:19" s="1" customFormat="1" ht="13.5" hidden="1" thickBot="1" x14ac:dyDescent="0.25">
      <c r="B70" s="508" t="s">
        <v>217</v>
      </c>
      <c r="C70" s="274"/>
      <c r="D70" s="274"/>
      <c r="E70" s="274"/>
      <c r="F70" s="274"/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38">
        <f>SUM(C70:R70)</f>
        <v>0</v>
      </c>
    </row>
    <row r="71" spans="2:19" s="1" customFormat="1" ht="5.25" hidden="1" customHeight="1" x14ac:dyDescent="0.2"/>
    <row r="72" spans="2:19" s="1" customFormat="1" ht="12.75" hidden="1" customHeight="1" x14ac:dyDescent="0.2">
      <c r="B72" s="652" t="s">
        <v>250</v>
      </c>
      <c r="C72" s="645">
        <f>+C52+C67-C69-C70</f>
        <v>-48.75</v>
      </c>
      <c r="D72" s="647">
        <f t="shared" ref="D72:S72" si="8">+D52+D67-D69-D70</f>
        <v>-58.75</v>
      </c>
      <c r="E72" s="647">
        <f t="shared" si="8"/>
        <v>-251</v>
      </c>
      <c r="F72" s="645">
        <f t="shared" si="8"/>
        <v>-42.5</v>
      </c>
      <c r="G72" s="647">
        <f t="shared" si="8"/>
        <v>-78.75</v>
      </c>
      <c r="H72" s="645">
        <f t="shared" si="8"/>
        <v>34.25</v>
      </c>
      <c r="I72" s="647">
        <f t="shared" si="8"/>
        <v>69.5</v>
      </c>
      <c r="J72" s="647">
        <f t="shared" si="8"/>
        <v>210.25</v>
      </c>
      <c r="K72" s="647">
        <f t="shared" si="8"/>
        <v>-35</v>
      </c>
      <c r="L72" s="647">
        <f t="shared" si="8"/>
        <v>-60</v>
      </c>
      <c r="M72" s="645">
        <f t="shared" si="8"/>
        <v>89.5</v>
      </c>
      <c r="N72" s="645">
        <f t="shared" si="8"/>
        <v>163.5</v>
      </c>
      <c r="O72" s="645">
        <f t="shared" si="8"/>
        <v>-48.75</v>
      </c>
      <c r="P72" s="645">
        <f t="shared" si="8"/>
        <v>82.5</v>
      </c>
      <c r="Q72" s="645">
        <f t="shared" si="8"/>
        <v>54.75</v>
      </c>
      <c r="R72" s="647">
        <f t="shared" si="8"/>
        <v>-98.75</v>
      </c>
      <c r="S72" s="645">
        <f t="shared" si="8"/>
        <v>-18</v>
      </c>
    </row>
    <row r="73" spans="2:19" s="1" customFormat="1" ht="13.5" hidden="1" customHeight="1" thickBot="1" x14ac:dyDescent="0.25">
      <c r="B73" s="653"/>
      <c r="C73" s="646"/>
      <c r="D73" s="648"/>
      <c r="E73" s="648"/>
      <c r="F73" s="646"/>
      <c r="G73" s="648"/>
      <c r="H73" s="646"/>
      <c r="I73" s="648"/>
      <c r="J73" s="648"/>
      <c r="K73" s="648"/>
      <c r="L73" s="648"/>
      <c r="M73" s="646"/>
      <c r="N73" s="646"/>
      <c r="O73" s="646"/>
      <c r="P73" s="646"/>
      <c r="Q73" s="646"/>
      <c r="R73" s="648"/>
      <c r="S73" s="646"/>
    </row>
    <row r="74" spans="2:19" s="1" customFormat="1" hidden="1" x14ac:dyDescent="0.2"/>
    <row r="75" spans="2:19" s="1" customFormat="1" hidden="1" x14ac:dyDescent="0.2"/>
    <row r="76" spans="2:19" s="1" customFormat="1" hidden="1" x14ac:dyDescent="0.2"/>
    <row r="77" spans="2:19" s="1" customFormat="1" hidden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40">
    <mergeCell ref="C1:Q1"/>
    <mergeCell ref="R1:S1"/>
    <mergeCell ref="A2:S2"/>
    <mergeCell ref="S4:S10"/>
    <mergeCell ref="B52:B55"/>
    <mergeCell ref="C52:C55"/>
    <mergeCell ref="D52:D55"/>
    <mergeCell ref="E52:E55"/>
    <mergeCell ref="F52:F55"/>
    <mergeCell ref="G52:G55"/>
    <mergeCell ref="R52:R55"/>
    <mergeCell ref="S52:S55"/>
    <mergeCell ref="H52:H55"/>
    <mergeCell ref="I52:I55"/>
    <mergeCell ref="J52:J55"/>
    <mergeCell ref="K52:K55"/>
    <mergeCell ref="P52:P55"/>
    <mergeCell ref="Q52:Q55"/>
    <mergeCell ref="B72:B73"/>
    <mergeCell ref="C72:C73"/>
    <mergeCell ref="D72:D73"/>
    <mergeCell ref="E72:E73"/>
    <mergeCell ref="F72:F73"/>
    <mergeCell ref="L52:L55"/>
    <mergeCell ref="M52:M55"/>
    <mergeCell ref="G72:G73"/>
    <mergeCell ref="N52:N55"/>
    <mergeCell ref="O52:O55"/>
    <mergeCell ref="S72:S73"/>
    <mergeCell ref="H72:H73"/>
    <mergeCell ref="I72:I73"/>
    <mergeCell ref="J72:J73"/>
    <mergeCell ref="K72:K73"/>
    <mergeCell ref="L72:L73"/>
    <mergeCell ref="M72:M73"/>
    <mergeCell ref="N72:N73"/>
    <mergeCell ref="O72:O73"/>
    <mergeCell ref="P72:P73"/>
    <mergeCell ref="Q72:Q73"/>
    <mergeCell ref="R72:R73"/>
  </mergeCells>
  <conditionalFormatting sqref="C32:S32">
    <cfRule type="cellIs" dxfId="33" priority="3" operator="greaterThan">
      <formula>0</formula>
    </cfRule>
  </conditionalFormatting>
  <conditionalFormatting sqref="C52:S55">
    <cfRule type="cellIs" dxfId="32" priority="1" operator="lessThan">
      <formula>0</formula>
    </cfRule>
    <cfRule type="cellIs" dxfId="31" priority="2" operator="greaterThan">
      <formula>0</formula>
    </cfRule>
    <cfRule type="cellIs" dxfId="30" priority="4" operator="lessThan">
      <formula>0</formula>
    </cfRule>
    <cfRule type="cellIs" dxfId="29" priority="5" operator="greaterThan">
      <formula>0</formula>
    </cfRule>
    <cfRule type="cellIs" dxfId="28" priority="6" operator="lessThan">
      <formula>0</formula>
    </cfRule>
    <cfRule type="cellIs" dxfId="27" priority="7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4E0EC-6C28-407C-82A2-C43CBE1B194F}">
  <sheetPr>
    <tabColor rgb="FFD0C6A2"/>
  </sheetPr>
  <dimension ref="A1:AG167"/>
  <sheetViews>
    <sheetView showGridLines="0" workbookViewId="0">
      <selection sqref="A1:R1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3" ht="60.75" customHeight="1" x14ac:dyDescent="0.2">
      <c r="A1" s="684" t="s">
        <v>214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</row>
    <row r="2" spans="1:33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</row>
    <row r="3" spans="1:33" ht="45" customHeight="1" x14ac:dyDescent="0.3">
      <c r="E3" s="3"/>
      <c r="J3" s="2"/>
      <c r="L3" s="2"/>
      <c r="M3" s="3"/>
      <c r="N3" s="2"/>
    </row>
    <row r="4" spans="1:33" ht="12" customHeight="1" thickBot="1" x14ac:dyDescent="0.35">
      <c r="E4" s="3"/>
      <c r="J4" s="2"/>
      <c r="L4" s="2"/>
      <c r="M4" s="3"/>
      <c r="N4" s="2"/>
    </row>
    <row r="5" spans="1:33" s="338" customFormat="1" x14ac:dyDescent="0.2">
      <c r="C5" s="342"/>
      <c r="D5" s="111"/>
      <c r="E5" s="424"/>
      <c r="F5" s="456"/>
      <c r="G5" s="342"/>
      <c r="H5" s="470"/>
      <c r="I5" s="327"/>
      <c r="J5" s="462"/>
      <c r="K5" s="459"/>
      <c r="L5" s="126"/>
      <c r="M5" s="120"/>
      <c r="N5" s="456"/>
      <c r="O5" s="5"/>
      <c r="P5" s="459"/>
      <c r="Q5" s="197"/>
      <c r="R5" s="108"/>
    </row>
    <row r="6" spans="1:33" s="338" customFormat="1" x14ac:dyDescent="0.2">
      <c r="C6" s="354"/>
      <c r="D6" s="112"/>
      <c r="E6" s="425"/>
      <c r="F6" s="457"/>
      <c r="G6" s="354"/>
      <c r="H6" s="471"/>
      <c r="I6" s="328"/>
      <c r="J6" s="463"/>
      <c r="K6" s="460"/>
      <c r="L6" s="127"/>
      <c r="M6" s="36"/>
      <c r="N6" s="457"/>
      <c r="O6" s="11"/>
      <c r="P6" s="460"/>
      <c r="Q6" s="12"/>
      <c r="R6" s="109"/>
    </row>
    <row r="7" spans="1:33" s="338" customFormat="1" x14ac:dyDescent="0.2">
      <c r="B7" s="338" t="s">
        <v>0</v>
      </c>
      <c r="C7" s="354"/>
      <c r="D7" s="112"/>
      <c r="E7" s="425"/>
      <c r="F7" s="457"/>
      <c r="G7" s="354"/>
      <c r="H7" s="471"/>
      <c r="I7" s="328"/>
      <c r="J7" s="463"/>
      <c r="K7" s="460"/>
      <c r="L7" s="127"/>
      <c r="M7" s="36"/>
      <c r="N7" s="457"/>
      <c r="O7" s="11"/>
      <c r="P7" s="460"/>
      <c r="Q7" s="12"/>
      <c r="R7" s="109"/>
    </row>
    <row r="8" spans="1:33" s="338" customFormat="1" x14ac:dyDescent="0.2">
      <c r="C8" s="354"/>
      <c r="D8" s="112"/>
      <c r="E8" s="425"/>
      <c r="F8" s="457"/>
      <c r="G8" s="354"/>
      <c r="H8" s="471"/>
      <c r="I8" s="328"/>
      <c r="J8" s="463"/>
      <c r="K8" s="460"/>
      <c r="L8" s="127"/>
      <c r="M8" s="36"/>
      <c r="N8" s="457"/>
      <c r="O8" s="11"/>
      <c r="P8" s="460"/>
      <c r="Q8" s="12"/>
      <c r="R8" s="109"/>
    </row>
    <row r="9" spans="1:33" s="365" customFormat="1" ht="14.25" thickBot="1" x14ac:dyDescent="0.3">
      <c r="C9" s="367"/>
      <c r="D9" s="113"/>
      <c r="E9" s="426"/>
      <c r="F9" s="458"/>
      <c r="G9" s="367"/>
      <c r="H9" s="472"/>
      <c r="I9" s="329"/>
      <c r="J9" s="454"/>
      <c r="K9" s="461"/>
      <c r="L9" s="128"/>
      <c r="M9" s="121"/>
      <c r="N9" s="458"/>
      <c r="O9" s="40"/>
      <c r="P9" s="461"/>
      <c r="Q9" s="311"/>
      <c r="R9" s="110"/>
    </row>
    <row r="10" spans="1:33" s="59" customFormat="1" thickBot="1" x14ac:dyDescent="0.25">
      <c r="B10" s="68"/>
      <c r="C10" s="307" t="s">
        <v>6</v>
      </c>
      <c r="D10" s="307" t="s">
        <v>7</v>
      </c>
      <c r="E10" s="326" t="s">
        <v>8</v>
      </c>
      <c r="F10" s="307" t="s">
        <v>9</v>
      </c>
      <c r="G10" s="307" t="s">
        <v>10</v>
      </c>
      <c r="H10" s="307" t="s">
        <v>11</v>
      </c>
      <c r="I10" s="307" t="s">
        <v>12</v>
      </c>
      <c r="J10" s="307" t="s">
        <v>13</v>
      </c>
      <c r="K10" s="125" t="s">
        <v>14</v>
      </c>
      <c r="L10" s="125" t="s">
        <v>15</v>
      </c>
      <c r="M10" s="325" t="s">
        <v>16</v>
      </c>
      <c r="N10" s="125" t="s">
        <v>17</v>
      </c>
      <c r="O10" s="325" t="s">
        <v>18</v>
      </c>
      <c r="P10" s="325" t="s">
        <v>19</v>
      </c>
      <c r="Q10" s="125" t="s">
        <v>20</v>
      </c>
      <c r="R10" s="325" t="s">
        <v>21</v>
      </c>
    </row>
    <row r="11" spans="1:33" s="62" customFormat="1" ht="12" customHeight="1" thickBot="1" x14ac:dyDescent="0.2">
      <c r="C11" s="65" t="s">
        <v>119</v>
      </c>
      <c r="D11" s="65" t="s">
        <v>25</v>
      </c>
      <c r="E11" s="65" t="s">
        <v>83</v>
      </c>
      <c r="F11" s="65" t="s">
        <v>142</v>
      </c>
      <c r="G11" s="65" t="s">
        <v>27</v>
      </c>
      <c r="H11" s="65" t="s">
        <v>23</v>
      </c>
      <c r="I11" s="65" t="s">
        <v>2</v>
      </c>
      <c r="J11" s="65" t="s">
        <v>148</v>
      </c>
      <c r="K11" s="65" t="s">
        <v>112</v>
      </c>
      <c r="L11" s="65" t="s">
        <v>116</v>
      </c>
      <c r="M11" s="295" t="s">
        <v>68</v>
      </c>
      <c r="N11" s="65" t="s">
        <v>177</v>
      </c>
      <c r="O11" s="65" t="s">
        <v>3</v>
      </c>
      <c r="P11" s="65" t="s">
        <v>22</v>
      </c>
      <c r="Q11" s="65" t="s">
        <v>4</v>
      </c>
      <c r="R11" s="65" t="s">
        <v>208</v>
      </c>
    </row>
    <row r="12" spans="1:33" x14ac:dyDescent="0.2">
      <c r="B12" s="170" t="s">
        <v>88</v>
      </c>
      <c r="C12" s="504">
        <v>24</v>
      </c>
      <c r="D12" s="506">
        <v>49</v>
      </c>
      <c r="E12" s="504">
        <v>32</v>
      </c>
      <c r="F12" s="506">
        <v>35</v>
      </c>
      <c r="G12" s="476">
        <v>42</v>
      </c>
      <c r="H12" s="475">
        <v>31</v>
      </c>
      <c r="I12" s="506">
        <v>42</v>
      </c>
      <c r="J12" s="478">
        <v>39</v>
      </c>
      <c r="K12" s="475">
        <v>46</v>
      </c>
      <c r="L12" s="476">
        <v>50</v>
      </c>
      <c r="M12" s="506">
        <v>52</v>
      </c>
      <c r="N12" s="505">
        <v>17</v>
      </c>
      <c r="O12" s="477">
        <v>41</v>
      </c>
      <c r="P12" s="475">
        <v>31</v>
      </c>
      <c r="Q12" s="476">
        <v>51</v>
      </c>
      <c r="R12" s="475">
        <v>36</v>
      </c>
    </row>
    <row r="13" spans="1:33" x14ac:dyDescent="0.2">
      <c r="B13" s="171" t="s">
        <v>89</v>
      </c>
      <c r="C13" s="477">
        <v>49</v>
      </c>
      <c r="D13" s="478">
        <v>49</v>
      </c>
      <c r="E13" s="478">
        <v>29</v>
      </c>
      <c r="F13" s="477">
        <v>61</v>
      </c>
      <c r="G13" s="478">
        <v>21</v>
      </c>
      <c r="H13" s="487">
        <v>40</v>
      </c>
      <c r="I13" s="478">
        <v>18</v>
      </c>
      <c r="J13" s="477">
        <v>55</v>
      </c>
      <c r="K13" s="477">
        <v>55</v>
      </c>
      <c r="L13" s="497">
        <v>53</v>
      </c>
      <c r="M13" s="479">
        <v>35</v>
      </c>
      <c r="N13" s="487">
        <v>27</v>
      </c>
      <c r="O13" s="478">
        <v>31</v>
      </c>
      <c r="P13" s="477">
        <v>60</v>
      </c>
      <c r="Q13" s="479">
        <v>45</v>
      </c>
      <c r="R13" s="478">
        <v>48</v>
      </c>
    </row>
    <row r="14" spans="1:33" x14ac:dyDescent="0.2">
      <c r="B14" s="172" t="s">
        <v>90</v>
      </c>
      <c r="C14" s="478">
        <v>26</v>
      </c>
      <c r="D14" s="477">
        <v>46</v>
      </c>
      <c r="E14" s="477">
        <v>43</v>
      </c>
      <c r="F14" s="477">
        <v>26</v>
      </c>
      <c r="G14" s="488">
        <v>34</v>
      </c>
      <c r="H14" s="479">
        <v>44</v>
      </c>
      <c r="I14" s="477">
        <v>46</v>
      </c>
      <c r="J14" s="478">
        <v>36</v>
      </c>
      <c r="K14" s="477">
        <v>47</v>
      </c>
      <c r="L14" s="488">
        <v>46</v>
      </c>
      <c r="M14" s="487">
        <v>38</v>
      </c>
      <c r="N14" s="479">
        <v>33</v>
      </c>
      <c r="O14" s="477">
        <v>54</v>
      </c>
      <c r="P14" s="478">
        <v>41</v>
      </c>
      <c r="Q14" s="481">
        <v>49</v>
      </c>
      <c r="R14" s="478">
        <v>22</v>
      </c>
    </row>
    <row r="15" spans="1:33" x14ac:dyDescent="0.2">
      <c r="B15" s="172" t="s">
        <v>91</v>
      </c>
      <c r="C15" s="477">
        <v>38</v>
      </c>
      <c r="D15" s="481">
        <v>39</v>
      </c>
      <c r="E15" s="478">
        <v>46</v>
      </c>
      <c r="F15" s="477">
        <v>49</v>
      </c>
      <c r="G15" s="481">
        <v>55</v>
      </c>
      <c r="H15" s="477">
        <v>71</v>
      </c>
      <c r="I15" s="477">
        <v>47</v>
      </c>
      <c r="J15" s="488">
        <v>22</v>
      </c>
      <c r="K15" s="478">
        <v>44</v>
      </c>
      <c r="L15" s="488">
        <v>49</v>
      </c>
      <c r="M15" s="478">
        <v>56</v>
      </c>
      <c r="N15" s="479">
        <v>28</v>
      </c>
      <c r="O15" s="477">
        <v>39</v>
      </c>
      <c r="P15" s="478">
        <v>27</v>
      </c>
      <c r="Q15" s="479">
        <v>38</v>
      </c>
      <c r="R15" s="477">
        <v>69</v>
      </c>
    </row>
    <row r="16" spans="1:33" x14ac:dyDescent="0.2">
      <c r="B16" s="171" t="s">
        <v>92</v>
      </c>
      <c r="C16" s="494">
        <v>38</v>
      </c>
      <c r="D16" s="491">
        <v>62</v>
      </c>
      <c r="E16" s="490">
        <v>74</v>
      </c>
      <c r="F16" s="478">
        <v>55</v>
      </c>
      <c r="G16" s="493">
        <v>40</v>
      </c>
      <c r="H16" s="507">
        <v>60</v>
      </c>
      <c r="I16" s="489">
        <v>47</v>
      </c>
      <c r="J16" s="493">
        <v>37</v>
      </c>
      <c r="K16" s="494">
        <v>45</v>
      </c>
      <c r="L16" s="493">
        <v>53</v>
      </c>
      <c r="M16" s="489">
        <v>43</v>
      </c>
      <c r="N16" s="492">
        <v>71</v>
      </c>
      <c r="O16" s="490">
        <v>52</v>
      </c>
      <c r="P16" s="490">
        <v>49</v>
      </c>
      <c r="Q16" s="492">
        <v>80</v>
      </c>
      <c r="R16" s="490">
        <v>77</v>
      </c>
    </row>
    <row r="17" spans="2:25" x14ac:dyDescent="0.2">
      <c r="B17" s="172" t="s">
        <v>93</v>
      </c>
      <c r="C17" s="490">
        <v>39</v>
      </c>
      <c r="D17" s="481">
        <v>49</v>
      </c>
      <c r="E17" s="490">
        <v>31</v>
      </c>
      <c r="F17" s="477">
        <v>37</v>
      </c>
      <c r="G17" s="488">
        <v>25</v>
      </c>
      <c r="H17" s="478">
        <v>41</v>
      </c>
      <c r="I17" s="478">
        <v>38</v>
      </c>
      <c r="J17" s="493">
        <v>25</v>
      </c>
      <c r="K17" s="490">
        <v>51</v>
      </c>
      <c r="L17" s="491">
        <v>69</v>
      </c>
      <c r="M17" s="477">
        <v>72</v>
      </c>
      <c r="N17" s="479">
        <v>33</v>
      </c>
      <c r="O17" s="494">
        <v>40</v>
      </c>
      <c r="P17" s="494">
        <v>31</v>
      </c>
      <c r="Q17" s="495">
        <v>20</v>
      </c>
      <c r="R17" s="477">
        <v>28</v>
      </c>
    </row>
    <row r="18" spans="2:25" x14ac:dyDescent="0.2">
      <c r="B18" s="172" t="s">
        <v>94</v>
      </c>
      <c r="C18" s="478">
        <v>30</v>
      </c>
      <c r="D18" s="481">
        <v>47</v>
      </c>
      <c r="E18" s="478">
        <v>25</v>
      </c>
      <c r="F18" s="477">
        <v>37</v>
      </c>
      <c r="G18" s="488">
        <v>18</v>
      </c>
      <c r="H18" s="478">
        <v>34</v>
      </c>
      <c r="I18" s="478">
        <v>34</v>
      </c>
      <c r="J18" s="481">
        <v>35</v>
      </c>
      <c r="K18" s="490">
        <v>43</v>
      </c>
      <c r="L18" s="481">
        <v>47</v>
      </c>
      <c r="M18" s="494">
        <v>26</v>
      </c>
      <c r="N18" s="492">
        <v>34</v>
      </c>
      <c r="O18" s="490">
        <v>40</v>
      </c>
      <c r="P18" s="490">
        <v>36</v>
      </c>
      <c r="Q18" s="479">
        <v>25</v>
      </c>
      <c r="R18" s="494">
        <v>32</v>
      </c>
    </row>
    <row r="19" spans="2:25" x14ac:dyDescent="0.2">
      <c r="B19" s="171" t="s">
        <v>95</v>
      </c>
      <c r="C19" s="477">
        <v>42</v>
      </c>
      <c r="D19" s="488">
        <v>26</v>
      </c>
      <c r="E19" s="478">
        <v>24</v>
      </c>
      <c r="F19" s="478">
        <v>26</v>
      </c>
      <c r="G19" s="481">
        <v>41</v>
      </c>
      <c r="H19" s="477">
        <v>28</v>
      </c>
      <c r="I19" s="477">
        <v>44</v>
      </c>
      <c r="J19" s="488">
        <v>34</v>
      </c>
      <c r="K19" s="478">
        <v>10</v>
      </c>
      <c r="L19" s="481">
        <v>27</v>
      </c>
      <c r="M19" s="477">
        <v>52</v>
      </c>
      <c r="N19" s="487">
        <v>36</v>
      </c>
      <c r="O19" s="477">
        <v>51</v>
      </c>
      <c r="P19" s="478">
        <v>22</v>
      </c>
      <c r="Q19" s="479">
        <v>38</v>
      </c>
      <c r="R19" s="478">
        <v>36</v>
      </c>
    </row>
    <row r="20" spans="2:25" x14ac:dyDescent="0.2">
      <c r="B20" s="172" t="s">
        <v>96</v>
      </c>
      <c r="C20" s="477">
        <v>39</v>
      </c>
      <c r="D20" s="481">
        <v>38</v>
      </c>
      <c r="E20" s="478">
        <v>16</v>
      </c>
      <c r="F20" s="477">
        <v>40</v>
      </c>
      <c r="G20" s="488">
        <v>21</v>
      </c>
      <c r="H20" s="478">
        <v>35</v>
      </c>
      <c r="I20" s="478">
        <v>3</v>
      </c>
      <c r="J20" s="481">
        <v>32</v>
      </c>
      <c r="K20" s="478">
        <v>24</v>
      </c>
      <c r="L20" s="488">
        <v>14</v>
      </c>
      <c r="M20" s="478">
        <v>32</v>
      </c>
      <c r="N20" s="487">
        <v>70</v>
      </c>
      <c r="O20" s="478">
        <v>21</v>
      </c>
      <c r="P20" s="477">
        <v>34</v>
      </c>
      <c r="Q20" s="487">
        <v>41</v>
      </c>
      <c r="R20" s="477">
        <v>42</v>
      </c>
    </row>
    <row r="21" spans="2:25" x14ac:dyDescent="0.2">
      <c r="B21" s="172" t="s">
        <v>97</v>
      </c>
      <c r="C21" s="478">
        <v>16</v>
      </c>
      <c r="D21" s="488">
        <v>21</v>
      </c>
      <c r="E21" s="478">
        <v>45</v>
      </c>
      <c r="F21" s="477">
        <v>30</v>
      </c>
      <c r="G21" s="481">
        <v>52</v>
      </c>
      <c r="H21" s="477">
        <v>58</v>
      </c>
      <c r="I21" s="477">
        <v>32</v>
      </c>
      <c r="J21" s="488">
        <v>21</v>
      </c>
      <c r="K21" s="478">
        <v>21</v>
      </c>
      <c r="L21" s="481">
        <v>31</v>
      </c>
      <c r="M21" s="477">
        <v>47</v>
      </c>
      <c r="N21" s="487">
        <v>32</v>
      </c>
      <c r="O21" s="477">
        <v>49</v>
      </c>
      <c r="P21" s="488">
        <v>25</v>
      </c>
      <c r="Q21" s="479">
        <v>35</v>
      </c>
      <c r="R21" s="478">
        <v>19</v>
      </c>
    </row>
    <row r="22" spans="2:25" x14ac:dyDescent="0.2">
      <c r="B22" s="171" t="s">
        <v>98</v>
      </c>
      <c r="C22" s="477">
        <v>43</v>
      </c>
      <c r="D22" s="481">
        <v>42</v>
      </c>
      <c r="E22" s="478">
        <v>51</v>
      </c>
      <c r="F22" s="477">
        <v>32</v>
      </c>
      <c r="G22" s="488">
        <v>26</v>
      </c>
      <c r="H22" s="498">
        <v>100</v>
      </c>
      <c r="I22" s="478">
        <v>13</v>
      </c>
      <c r="J22" s="488">
        <v>38</v>
      </c>
      <c r="K22" s="477">
        <v>44</v>
      </c>
      <c r="L22" s="488">
        <v>24</v>
      </c>
      <c r="M22" s="477">
        <v>43</v>
      </c>
      <c r="N22" s="487">
        <v>67</v>
      </c>
      <c r="O22" s="478">
        <v>43</v>
      </c>
      <c r="P22" s="478">
        <v>41</v>
      </c>
      <c r="Q22" s="479">
        <v>43</v>
      </c>
      <c r="R22" s="477">
        <v>30</v>
      </c>
    </row>
    <row r="23" spans="2:25" x14ac:dyDescent="0.2">
      <c r="B23" s="172" t="s">
        <v>99</v>
      </c>
      <c r="C23" s="477">
        <v>54</v>
      </c>
      <c r="D23" s="481">
        <v>45</v>
      </c>
      <c r="E23" s="477">
        <v>32</v>
      </c>
      <c r="F23" s="478">
        <v>40</v>
      </c>
      <c r="G23" s="477">
        <v>39</v>
      </c>
      <c r="H23" s="478">
        <v>25</v>
      </c>
      <c r="I23" s="478">
        <v>28</v>
      </c>
      <c r="J23" s="479">
        <v>22</v>
      </c>
      <c r="K23" s="478">
        <v>31</v>
      </c>
      <c r="L23" s="497">
        <v>27</v>
      </c>
      <c r="M23" s="477">
        <v>37</v>
      </c>
      <c r="N23" s="487">
        <v>45</v>
      </c>
      <c r="O23" s="478">
        <v>37</v>
      </c>
      <c r="P23" s="478">
        <v>18</v>
      </c>
      <c r="Q23" s="479">
        <v>31</v>
      </c>
      <c r="R23" s="477">
        <v>67</v>
      </c>
    </row>
    <row r="24" spans="2:25" x14ac:dyDescent="0.2">
      <c r="B24" s="171" t="s">
        <v>100</v>
      </c>
      <c r="C24" s="477">
        <v>39</v>
      </c>
      <c r="D24" s="488">
        <v>44</v>
      </c>
      <c r="E24" s="477">
        <v>25</v>
      </c>
      <c r="F24" s="478">
        <v>20</v>
      </c>
      <c r="G24" s="478">
        <v>29</v>
      </c>
      <c r="H24" s="477">
        <v>54</v>
      </c>
      <c r="I24" s="478">
        <v>22</v>
      </c>
      <c r="J24" s="487">
        <v>35</v>
      </c>
      <c r="K24" s="477">
        <v>31</v>
      </c>
      <c r="L24" s="497">
        <v>43</v>
      </c>
      <c r="M24" s="478">
        <v>33</v>
      </c>
      <c r="N24" s="487">
        <v>54</v>
      </c>
      <c r="O24" s="478">
        <v>19</v>
      </c>
      <c r="P24" s="478">
        <v>42</v>
      </c>
      <c r="Q24" s="487">
        <v>57</v>
      </c>
      <c r="R24" s="478">
        <v>27</v>
      </c>
    </row>
    <row r="25" spans="2:25" x14ac:dyDescent="0.2">
      <c r="B25" s="172" t="s">
        <v>101</v>
      </c>
      <c r="C25" s="477">
        <v>57</v>
      </c>
      <c r="D25" s="481">
        <v>31</v>
      </c>
      <c r="E25" s="477">
        <v>49</v>
      </c>
      <c r="F25" s="477">
        <v>43</v>
      </c>
      <c r="G25" s="478">
        <v>23</v>
      </c>
      <c r="H25" s="478">
        <v>55</v>
      </c>
      <c r="I25" s="478">
        <v>33</v>
      </c>
      <c r="J25" s="487">
        <v>80</v>
      </c>
      <c r="K25" s="478">
        <v>20</v>
      </c>
      <c r="L25" s="480">
        <v>40</v>
      </c>
      <c r="M25" s="477">
        <v>36</v>
      </c>
      <c r="N25" s="487">
        <v>85</v>
      </c>
      <c r="O25" s="477">
        <v>44</v>
      </c>
      <c r="P25" s="478">
        <v>42</v>
      </c>
      <c r="Q25" s="479">
        <v>44</v>
      </c>
      <c r="R25" s="478">
        <v>24</v>
      </c>
    </row>
    <row r="26" spans="2:25" ht="13.5" thickBot="1" x14ac:dyDescent="0.25">
      <c r="B26" s="173" t="s">
        <v>102</v>
      </c>
      <c r="C26" s="478">
        <v>20</v>
      </c>
      <c r="D26" s="481">
        <v>28</v>
      </c>
      <c r="E26" s="500">
        <v>32</v>
      </c>
      <c r="F26" s="478">
        <v>27</v>
      </c>
      <c r="G26" s="481">
        <v>41</v>
      </c>
      <c r="H26" s="477">
        <v>42</v>
      </c>
      <c r="I26" s="478">
        <v>23</v>
      </c>
      <c r="J26" s="488">
        <v>18</v>
      </c>
      <c r="K26" s="478">
        <v>34</v>
      </c>
      <c r="L26" s="480">
        <v>26</v>
      </c>
      <c r="M26" s="477">
        <v>34</v>
      </c>
      <c r="N26" s="487">
        <v>30</v>
      </c>
      <c r="O26" s="477">
        <v>35</v>
      </c>
      <c r="P26" s="477">
        <v>36</v>
      </c>
      <c r="Q26" s="479">
        <v>21</v>
      </c>
      <c r="R26" s="499">
        <v>20</v>
      </c>
    </row>
    <row r="27" spans="2:25" ht="13.5" thickBot="1" x14ac:dyDescent="0.25">
      <c r="B27" s="174" t="s">
        <v>103</v>
      </c>
      <c r="C27" s="482">
        <f t="shared" ref="C27:K27" si="0">SUM(C12:C26)</f>
        <v>554</v>
      </c>
      <c r="D27" s="483">
        <f t="shared" si="0"/>
        <v>616</v>
      </c>
      <c r="E27" s="482">
        <f t="shared" si="0"/>
        <v>554</v>
      </c>
      <c r="F27" s="482">
        <f t="shared" si="0"/>
        <v>558</v>
      </c>
      <c r="G27" s="482">
        <f t="shared" si="0"/>
        <v>507</v>
      </c>
      <c r="H27" s="482">
        <f t="shared" si="0"/>
        <v>718</v>
      </c>
      <c r="I27" s="482">
        <f t="shared" si="0"/>
        <v>470</v>
      </c>
      <c r="J27" s="484">
        <f t="shared" si="0"/>
        <v>529</v>
      </c>
      <c r="K27" s="482">
        <f t="shared" si="0"/>
        <v>546</v>
      </c>
      <c r="L27" s="483">
        <f>SUM(L12:L26)</f>
        <v>599</v>
      </c>
      <c r="M27" s="482">
        <f t="shared" ref="M27:R27" si="1">SUM(M12:M26)</f>
        <v>636</v>
      </c>
      <c r="N27" s="484">
        <f t="shared" si="1"/>
        <v>662</v>
      </c>
      <c r="O27" s="482">
        <f t="shared" si="1"/>
        <v>596</v>
      </c>
      <c r="P27" s="482">
        <f t="shared" si="1"/>
        <v>535</v>
      </c>
      <c r="Q27" s="484">
        <f t="shared" si="1"/>
        <v>618</v>
      </c>
      <c r="R27" s="482">
        <f t="shared" si="1"/>
        <v>577</v>
      </c>
      <c r="S27" s="427"/>
      <c r="T27" s="427"/>
      <c r="U27" s="427"/>
      <c r="V27" s="427"/>
      <c r="W27" s="427"/>
      <c r="X27" s="427"/>
      <c r="Y27" s="427"/>
    </row>
    <row r="28" spans="2:25" ht="13.5" thickBot="1" x14ac:dyDescent="0.25">
      <c r="B28" s="174" t="s">
        <v>104</v>
      </c>
      <c r="C28" s="485">
        <f>+C27/15</f>
        <v>36.93333333333333</v>
      </c>
      <c r="D28" s="485">
        <f t="shared" ref="D28:R28" si="2">+D27/15</f>
        <v>41.06666666666667</v>
      </c>
      <c r="E28" s="485">
        <f t="shared" si="2"/>
        <v>36.93333333333333</v>
      </c>
      <c r="F28" s="485">
        <f t="shared" si="2"/>
        <v>37.200000000000003</v>
      </c>
      <c r="G28" s="485">
        <f t="shared" si="2"/>
        <v>33.799999999999997</v>
      </c>
      <c r="H28" s="486">
        <f t="shared" si="2"/>
        <v>47.866666666666667</v>
      </c>
      <c r="I28" s="485">
        <f t="shared" si="2"/>
        <v>31.333333333333332</v>
      </c>
      <c r="J28" s="485">
        <f t="shared" si="2"/>
        <v>35.266666666666666</v>
      </c>
      <c r="K28" s="485">
        <f t="shared" si="2"/>
        <v>36.4</v>
      </c>
      <c r="L28" s="485">
        <f t="shared" si="2"/>
        <v>39.93333333333333</v>
      </c>
      <c r="M28" s="485">
        <f t="shared" si="2"/>
        <v>42.4</v>
      </c>
      <c r="N28" s="485">
        <f t="shared" si="2"/>
        <v>44.133333333333333</v>
      </c>
      <c r="O28" s="485">
        <f t="shared" si="2"/>
        <v>39.733333333333334</v>
      </c>
      <c r="P28" s="485">
        <f t="shared" si="2"/>
        <v>35.666666666666664</v>
      </c>
      <c r="Q28" s="485">
        <f t="shared" si="2"/>
        <v>41.2</v>
      </c>
      <c r="R28" s="485">
        <f t="shared" si="2"/>
        <v>38.466666666666669</v>
      </c>
      <c r="S28" s="427"/>
      <c r="T28" s="427"/>
      <c r="U28" s="427"/>
      <c r="V28" s="427"/>
      <c r="W28" s="427"/>
      <c r="X28" s="427"/>
      <c r="Y28" s="427"/>
    </row>
    <row r="29" spans="2:25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</row>
    <row r="30" spans="2:25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</row>
    <row r="31" spans="2:25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</row>
    <row r="32" spans="2:25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</row>
    <row r="33" spans="3:25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</row>
    <row r="34" spans="3:25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  <c r="S34" s="427"/>
      <c r="T34" s="427"/>
      <c r="U34" s="427"/>
      <c r="V34" s="427"/>
      <c r="W34" s="427"/>
      <c r="X34" s="427"/>
      <c r="Y34" s="427"/>
    </row>
    <row r="35" spans="3:25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5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5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5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5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5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5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5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5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5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5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5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5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5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  <row r="167" spans="3:18" x14ac:dyDescent="0.2">
      <c r="C167" s="427"/>
      <c r="D167" s="427"/>
      <c r="E167" s="427"/>
      <c r="F167" s="427"/>
      <c r="G167" s="427"/>
      <c r="H167" s="427"/>
      <c r="I167" s="427"/>
      <c r="J167" s="427"/>
      <c r="K167" s="427"/>
      <c r="L167" s="427"/>
      <c r="M167" s="427"/>
      <c r="N167" s="427"/>
      <c r="O167" s="427"/>
      <c r="P167" s="427"/>
      <c r="Q167" s="427"/>
      <c r="R167" s="427"/>
    </row>
  </sheetData>
  <mergeCells count="2">
    <mergeCell ref="A2:R2"/>
    <mergeCell ref="A1:R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3D989-216C-4F27-9CB7-DED79C7773DC}">
  <sheetPr>
    <tabColor rgb="FFDC96D9"/>
  </sheetPr>
  <dimension ref="A1:T92"/>
  <sheetViews>
    <sheetView showGridLines="0" workbookViewId="0">
      <selection activeCell="K53" sqref="K53:K56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91" t="s">
        <v>200</v>
      </c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2" t="s">
        <v>30</v>
      </c>
      <c r="S1" s="692"/>
    </row>
    <row r="2" spans="1:19" ht="15" x14ac:dyDescent="0.2">
      <c r="A2" s="685" t="s">
        <v>24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470"/>
      <c r="D4" s="126"/>
      <c r="E4" s="424"/>
      <c r="F4" s="456"/>
      <c r="G4" s="342"/>
      <c r="H4" s="342"/>
      <c r="I4" s="424"/>
      <c r="J4" s="327"/>
      <c r="K4" s="459"/>
      <c r="L4" s="111"/>
      <c r="M4" s="120"/>
      <c r="N4" s="5"/>
      <c r="O4" s="424"/>
      <c r="P4" s="462"/>
      <c r="Q4" s="197"/>
      <c r="R4" s="108"/>
      <c r="S4" s="657">
        <v>44351</v>
      </c>
    </row>
    <row r="5" spans="1:19" x14ac:dyDescent="0.2">
      <c r="C5" s="471"/>
      <c r="D5" s="127"/>
      <c r="E5" s="425"/>
      <c r="F5" s="457"/>
      <c r="G5" s="354"/>
      <c r="H5" s="354"/>
      <c r="I5" s="425"/>
      <c r="J5" s="328"/>
      <c r="K5" s="460"/>
      <c r="L5" s="112"/>
      <c r="M5" s="36"/>
      <c r="N5" s="11"/>
      <c r="O5" s="425"/>
      <c r="P5" s="463"/>
      <c r="Q5" s="12"/>
      <c r="R5" s="109"/>
      <c r="S5" s="658"/>
    </row>
    <row r="6" spans="1:19" x14ac:dyDescent="0.2">
      <c r="B6" s="338" t="s">
        <v>0</v>
      </c>
      <c r="C6" s="471"/>
      <c r="D6" s="127"/>
      <c r="E6" s="425"/>
      <c r="F6" s="457"/>
      <c r="G6" s="354"/>
      <c r="H6" s="354"/>
      <c r="I6" s="425"/>
      <c r="J6" s="328"/>
      <c r="K6" s="460"/>
      <c r="L6" s="112"/>
      <c r="M6" s="36"/>
      <c r="N6" s="11"/>
      <c r="O6" s="425"/>
      <c r="P6" s="463"/>
      <c r="Q6" s="12"/>
      <c r="R6" s="109"/>
      <c r="S6" s="658"/>
    </row>
    <row r="7" spans="1:19" x14ac:dyDescent="0.2">
      <c r="C7" s="471"/>
      <c r="D7" s="127"/>
      <c r="E7" s="425"/>
      <c r="F7" s="457"/>
      <c r="G7" s="354"/>
      <c r="H7" s="354"/>
      <c r="I7" s="425"/>
      <c r="J7" s="328"/>
      <c r="K7" s="460"/>
      <c r="L7" s="112"/>
      <c r="M7" s="36"/>
      <c r="N7" s="11"/>
      <c r="O7" s="425"/>
      <c r="P7" s="463"/>
      <c r="Q7" s="12"/>
      <c r="R7" s="109"/>
      <c r="S7" s="658"/>
    </row>
    <row r="8" spans="1:19" s="365" customFormat="1" ht="14.25" thickBot="1" x14ac:dyDescent="0.3">
      <c r="C8" s="472"/>
      <c r="D8" s="128"/>
      <c r="E8" s="426"/>
      <c r="F8" s="458"/>
      <c r="G8" s="367"/>
      <c r="H8" s="367"/>
      <c r="I8" s="454"/>
      <c r="J8" s="329"/>
      <c r="K8" s="461"/>
      <c r="L8" s="113"/>
      <c r="M8" s="121"/>
      <c r="N8" s="40"/>
      <c r="O8" s="454"/>
      <c r="P8" s="454"/>
      <c r="Q8" s="311"/>
      <c r="R8" s="110"/>
      <c r="S8" s="658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8"/>
    </row>
    <row r="10" spans="1:19" s="384" customFormat="1" ht="9" thickBot="1" x14ac:dyDescent="0.2">
      <c r="C10" s="65" t="s">
        <v>23</v>
      </c>
      <c r="D10" s="65" t="s">
        <v>116</v>
      </c>
      <c r="E10" s="65" t="s">
        <v>22</v>
      </c>
      <c r="F10" s="295" t="s">
        <v>68</v>
      </c>
      <c r="G10" s="65" t="s">
        <v>27</v>
      </c>
      <c r="H10" s="65" t="s">
        <v>112</v>
      </c>
      <c r="I10" s="65" t="s">
        <v>83</v>
      </c>
      <c r="J10" s="65" t="s">
        <v>2</v>
      </c>
      <c r="K10" s="65" t="s">
        <v>142</v>
      </c>
      <c r="L10" s="65" t="s">
        <v>25</v>
      </c>
      <c r="M10" s="65" t="s">
        <v>177</v>
      </c>
      <c r="N10" s="65" t="s">
        <v>3</v>
      </c>
      <c r="O10" s="65" t="s">
        <v>148</v>
      </c>
      <c r="P10" s="65" t="s">
        <v>119</v>
      </c>
      <c r="Q10" s="65" t="s">
        <v>4</v>
      </c>
      <c r="R10" s="65" t="s">
        <v>29</v>
      </c>
      <c r="S10" s="659"/>
    </row>
    <row r="11" spans="1:19" s="387" customFormat="1" ht="12.75" customHeight="1" x14ac:dyDescent="0.2">
      <c r="B11" s="663" t="s">
        <v>201</v>
      </c>
      <c r="C11" s="665">
        <f>+'2019'!D82</f>
        <v>0</v>
      </c>
      <c r="D11" s="669">
        <f>+'2019'!J82</f>
        <v>0</v>
      </c>
      <c r="E11" s="669">
        <f>+'2019'!R82</f>
        <v>-41.5</v>
      </c>
      <c r="F11" s="688">
        <f>+'2019'!H82</f>
        <v>161</v>
      </c>
      <c r="G11" s="693">
        <f>+'2019'!O82</f>
        <v>80</v>
      </c>
      <c r="H11" s="673">
        <f>+'2019'!N82</f>
        <v>0</v>
      </c>
      <c r="I11" s="673">
        <f>+'2019'!Q82</f>
        <v>-407.25</v>
      </c>
      <c r="J11" s="671">
        <f>+'2019'!E82</f>
        <v>-319.25</v>
      </c>
      <c r="K11" s="669">
        <f>+'2019'!C82</f>
        <v>0</v>
      </c>
      <c r="L11" s="669">
        <f>+'2019'!L82</f>
        <v>0</v>
      </c>
      <c r="M11" s="669">
        <f>+'2019'!I82</f>
        <v>-282.5</v>
      </c>
      <c r="N11" s="688">
        <f>+'2019'!F82</f>
        <v>79.75</v>
      </c>
      <c r="O11" s="688">
        <f>+'2019'!P82</f>
        <v>93.5</v>
      </c>
      <c r="P11" s="688">
        <f>+'2019'!M82</f>
        <v>185</v>
      </c>
      <c r="Q11" s="669">
        <f>+'2019'!K82</f>
        <v>0</v>
      </c>
      <c r="R11" s="673">
        <f>+'2019'!G82</f>
        <v>-351.75</v>
      </c>
      <c r="S11" s="682">
        <f>SUM(C11:R12)</f>
        <v>-803</v>
      </c>
    </row>
    <row r="12" spans="1:19" s="387" customFormat="1" ht="13.5" customHeight="1" thickBot="1" x14ac:dyDescent="0.25">
      <c r="B12" s="664"/>
      <c r="C12" s="666"/>
      <c r="D12" s="670"/>
      <c r="E12" s="670"/>
      <c r="F12" s="689"/>
      <c r="G12" s="694"/>
      <c r="H12" s="670"/>
      <c r="I12" s="670"/>
      <c r="J12" s="672"/>
      <c r="K12" s="670"/>
      <c r="L12" s="670"/>
      <c r="M12" s="670"/>
      <c r="N12" s="689"/>
      <c r="O12" s="689"/>
      <c r="P12" s="689"/>
      <c r="Q12" s="670"/>
      <c r="R12" s="670"/>
      <c r="S12" s="683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74">
        <v>0</v>
      </c>
      <c r="D14" s="475">
        <v>10</v>
      </c>
      <c r="E14" s="474">
        <v>0</v>
      </c>
      <c r="F14" s="475">
        <v>10</v>
      </c>
      <c r="G14" s="476">
        <v>0</v>
      </c>
      <c r="H14" s="475">
        <v>10</v>
      </c>
      <c r="I14" s="475">
        <v>10</v>
      </c>
      <c r="J14" s="477">
        <v>0</v>
      </c>
      <c r="K14" s="475">
        <v>10</v>
      </c>
      <c r="L14" s="476">
        <v>0</v>
      </c>
      <c r="M14" s="475">
        <v>10</v>
      </c>
      <c r="N14" s="476">
        <v>0</v>
      </c>
      <c r="O14" s="477">
        <v>0</v>
      </c>
      <c r="P14" s="475">
        <v>10</v>
      </c>
      <c r="Q14" s="476">
        <v>0</v>
      </c>
      <c r="R14" s="475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78">
        <v>10</v>
      </c>
      <c r="D15" s="477">
        <v>0</v>
      </c>
      <c r="E15" s="477">
        <v>0</v>
      </c>
      <c r="F15" s="477">
        <v>0</v>
      </c>
      <c r="G15" s="477">
        <v>0</v>
      </c>
      <c r="H15" s="479">
        <v>10</v>
      </c>
      <c r="I15" s="478">
        <v>10</v>
      </c>
      <c r="J15" s="477">
        <v>0</v>
      </c>
      <c r="K15" s="478">
        <v>10</v>
      </c>
      <c r="L15" s="480">
        <v>10</v>
      </c>
      <c r="M15" s="479">
        <v>10</v>
      </c>
      <c r="N15" s="479">
        <v>10</v>
      </c>
      <c r="O15" s="477">
        <v>0</v>
      </c>
      <c r="P15" s="477">
        <v>0</v>
      </c>
      <c r="Q15" s="479">
        <v>10</v>
      </c>
      <c r="R15" s="477">
        <v>0</v>
      </c>
      <c r="S15" s="394">
        <f t="shared" si="0"/>
        <v>80</v>
      </c>
    </row>
    <row r="16" spans="1:19" x14ac:dyDescent="0.2">
      <c r="B16" s="447" t="s">
        <v>34</v>
      </c>
      <c r="C16" s="478">
        <v>10</v>
      </c>
      <c r="D16" s="478">
        <v>10</v>
      </c>
      <c r="E16" s="477">
        <v>0</v>
      </c>
      <c r="F16" s="477">
        <v>0</v>
      </c>
      <c r="G16" s="481">
        <v>0</v>
      </c>
      <c r="H16" s="479">
        <v>10</v>
      </c>
      <c r="I16" s="477">
        <v>0</v>
      </c>
      <c r="J16" s="478">
        <v>10</v>
      </c>
      <c r="K16" s="477">
        <v>0</v>
      </c>
      <c r="L16" s="477">
        <v>0</v>
      </c>
      <c r="M16" s="479">
        <v>10</v>
      </c>
      <c r="N16" s="479">
        <v>10</v>
      </c>
      <c r="O16" s="478">
        <v>10</v>
      </c>
      <c r="P16" s="478">
        <v>10</v>
      </c>
      <c r="Q16" s="481">
        <v>0</v>
      </c>
      <c r="R16" s="477">
        <v>0</v>
      </c>
      <c r="S16" s="392">
        <f t="shared" si="0"/>
        <v>80</v>
      </c>
    </row>
    <row r="17" spans="1:19" x14ac:dyDescent="0.2">
      <c r="B17" s="448" t="s">
        <v>47</v>
      </c>
      <c r="C17" s="445">
        <v>0</v>
      </c>
      <c r="D17" s="395">
        <v>10</v>
      </c>
      <c r="E17" s="395">
        <v>0</v>
      </c>
      <c r="F17" s="395">
        <v>0</v>
      </c>
      <c r="G17" s="396">
        <v>0</v>
      </c>
      <c r="H17" s="395">
        <v>0</v>
      </c>
      <c r="I17" s="396">
        <v>10</v>
      </c>
      <c r="J17" s="443">
        <v>10</v>
      </c>
      <c r="K17" s="395">
        <v>0</v>
      </c>
      <c r="L17" s="395">
        <v>10</v>
      </c>
      <c r="M17" s="395">
        <v>10</v>
      </c>
      <c r="N17" s="395">
        <v>10</v>
      </c>
      <c r="O17" s="395">
        <v>10</v>
      </c>
      <c r="P17" s="395">
        <v>0</v>
      </c>
      <c r="Q17" s="395">
        <v>10</v>
      </c>
      <c r="R17" s="395">
        <v>10</v>
      </c>
      <c r="S17" s="397">
        <f t="shared" si="0"/>
        <v>90</v>
      </c>
    </row>
    <row r="18" spans="1:19" x14ac:dyDescent="0.2">
      <c r="B18" s="447" t="s">
        <v>35</v>
      </c>
      <c r="C18" s="477">
        <v>0</v>
      </c>
      <c r="D18" s="478">
        <v>10</v>
      </c>
      <c r="E18" s="478">
        <v>10</v>
      </c>
      <c r="F18" s="478">
        <v>10</v>
      </c>
      <c r="G18" s="477">
        <v>0</v>
      </c>
      <c r="H18" s="478">
        <v>10</v>
      </c>
      <c r="I18" s="477">
        <v>0</v>
      </c>
      <c r="J18" s="477">
        <v>0</v>
      </c>
      <c r="K18" s="477">
        <v>0</v>
      </c>
      <c r="L18" s="478">
        <v>10</v>
      </c>
      <c r="M18" s="477">
        <v>0</v>
      </c>
      <c r="N18" s="478">
        <v>10</v>
      </c>
      <c r="O18" s="478">
        <v>10</v>
      </c>
      <c r="P18" s="478">
        <v>10</v>
      </c>
      <c r="Q18" s="487">
        <v>0</v>
      </c>
      <c r="R18" s="477">
        <v>0</v>
      </c>
      <c r="S18" s="392">
        <f t="shared" si="0"/>
        <v>80</v>
      </c>
    </row>
    <row r="19" spans="1:19" x14ac:dyDescent="0.2">
      <c r="B19" s="448" t="s">
        <v>36</v>
      </c>
      <c r="C19" s="490">
        <v>0</v>
      </c>
      <c r="D19" s="491">
        <v>0</v>
      </c>
      <c r="E19" s="490">
        <v>0</v>
      </c>
      <c r="F19" s="478">
        <v>10</v>
      </c>
      <c r="G19" s="493">
        <v>10</v>
      </c>
      <c r="H19" s="489">
        <v>10</v>
      </c>
      <c r="I19" s="489">
        <v>10</v>
      </c>
      <c r="J19" s="491">
        <v>0</v>
      </c>
      <c r="K19" s="490">
        <v>0</v>
      </c>
      <c r="L19" s="493">
        <v>10</v>
      </c>
      <c r="M19" s="489">
        <v>10</v>
      </c>
      <c r="N19" s="492">
        <v>0</v>
      </c>
      <c r="O19" s="490">
        <v>0</v>
      </c>
      <c r="P19" s="494">
        <v>10</v>
      </c>
      <c r="Q19" s="492">
        <v>0</v>
      </c>
      <c r="R19" s="494">
        <v>10</v>
      </c>
      <c r="S19" s="394">
        <f t="shared" si="0"/>
        <v>80</v>
      </c>
    </row>
    <row r="20" spans="1:19" x14ac:dyDescent="0.2">
      <c r="B20" s="447" t="s">
        <v>37</v>
      </c>
      <c r="C20" s="494">
        <v>10</v>
      </c>
      <c r="D20" s="488">
        <v>10</v>
      </c>
      <c r="E20" s="490">
        <v>0</v>
      </c>
      <c r="F20" s="477">
        <v>0</v>
      </c>
      <c r="G20" s="488">
        <v>10</v>
      </c>
      <c r="H20" s="478">
        <v>10</v>
      </c>
      <c r="I20" s="477">
        <v>0</v>
      </c>
      <c r="J20" s="493">
        <v>10</v>
      </c>
      <c r="K20" s="490">
        <v>0</v>
      </c>
      <c r="L20" s="493">
        <v>10</v>
      </c>
      <c r="M20" s="477">
        <v>0</v>
      </c>
      <c r="N20" s="487">
        <v>0</v>
      </c>
      <c r="O20" s="490">
        <v>0</v>
      </c>
      <c r="P20" s="494">
        <v>10</v>
      </c>
      <c r="Q20" s="495">
        <v>10</v>
      </c>
      <c r="R20" s="477">
        <v>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>
        <v>10</v>
      </c>
      <c r="D21" s="398"/>
      <c r="E21" s="396"/>
      <c r="F21" s="398"/>
      <c r="G21" s="399">
        <v>10</v>
      </c>
      <c r="H21" s="395"/>
      <c r="I21" s="398"/>
      <c r="J21" s="396"/>
      <c r="K21" s="395"/>
      <c r="L21" s="398">
        <v>10</v>
      </c>
      <c r="M21" s="395"/>
      <c r="N21" s="395"/>
      <c r="O21" s="398"/>
      <c r="P21" s="395"/>
      <c r="Q21" s="398"/>
      <c r="R21" s="398">
        <v>10</v>
      </c>
      <c r="S21" s="400">
        <f t="shared" si="0"/>
        <v>40</v>
      </c>
    </row>
    <row r="22" spans="1:19" x14ac:dyDescent="0.2">
      <c r="B22" s="447" t="s">
        <v>38</v>
      </c>
      <c r="C22" s="477">
        <v>0</v>
      </c>
      <c r="D22" s="488">
        <v>10</v>
      </c>
      <c r="E22" s="477">
        <v>0</v>
      </c>
      <c r="F22" s="478">
        <v>10</v>
      </c>
      <c r="G22" s="488">
        <v>10</v>
      </c>
      <c r="H22" s="477">
        <v>0</v>
      </c>
      <c r="I22" s="477">
        <v>0</v>
      </c>
      <c r="J22" s="488">
        <v>10</v>
      </c>
      <c r="K22" s="494">
        <v>10</v>
      </c>
      <c r="L22" s="481">
        <v>0</v>
      </c>
      <c r="M22" s="494">
        <v>10</v>
      </c>
      <c r="N22" s="496">
        <v>10</v>
      </c>
      <c r="O22" s="490">
        <v>0</v>
      </c>
      <c r="P22" s="494">
        <v>10</v>
      </c>
      <c r="Q22" s="487">
        <v>0</v>
      </c>
      <c r="R22" s="490">
        <v>0</v>
      </c>
      <c r="S22" s="401">
        <f t="shared" si="0"/>
        <v>80</v>
      </c>
    </row>
    <row r="23" spans="1:19" x14ac:dyDescent="0.2">
      <c r="B23" s="448" t="s">
        <v>39</v>
      </c>
      <c r="C23" s="478">
        <v>10</v>
      </c>
      <c r="D23" s="481">
        <v>0</v>
      </c>
      <c r="E23" s="478">
        <v>10</v>
      </c>
      <c r="F23" s="478">
        <v>10</v>
      </c>
      <c r="G23" s="488">
        <v>10</v>
      </c>
      <c r="H23" s="477">
        <v>0</v>
      </c>
      <c r="I23" s="477">
        <v>0</v>
      </c>
      <c r="J23" s="481">
        <v>0</v>
      </c>
      <c r="K23" s="477">
        <v>0</v>
      </c>
      <c r="L23" s="488">
        <v>10</v>
      </c>
      <c r="M23" s="477">
        <v>0</v>
      </c>
      <c r="N23" s="487">
        <v>0</v>
      </c>
      <c r="O23" s="477">
        <v>0</v>
      </c>
      <c r="P23" s="478">
        <v>10</v>
      </c>
      <c r="Q23" s="479">
        <v>10</v>
      </c>
      <c r="R23" s="478">
        <v>10</v>
      </c>
      <c r="S23" s="394">
        <f t="shared" si="0"/>
        <v>80</v>
      </c>
    </row>
    <row r="24" spans="1:19" x14ac:dyDescent="0.2">
      <c r="B24" s="447" t="s">
        <v>40</v>
      </c>
      <c r="C24" s="477">
        <v>0</v>
      </c>
      <c r="D24" s="488">
        <v>10</v>
      </c>
      <c r="E24" s="478">
        <v>10</v>
      </c>
      <c r="F24" s="478">
        <v>10</v>
      </c>
      <c r="G24" s="481">
        <v>0</v>
      </c>
      <c r="H24" s="477">
        <v>0</v>
      </c>
      <c r="I24" s="478">
        <v>10</v>
      </c>
      <c r="J24" s="481">
        <v>0</v>
      </c>
      <c r="K24" s="478">
        <v>10</v>
      </c>
      <c r="L24" s="488">
        <v>10</v>
      </c>
      <c r="M24" s="477">
        <v>0</v>
      </c>
      <c r="N24" s="487">
        <v>0</v>
      </c>
      <c r="O24" s="477">
        <v>0</v>
      </c>
      <c r="P24" s="478">
        <v>10</v>
      </c>
      <c r="Q24" s="479">
        <v>10</v>
      </c>
      <c r="R24" s="477">
        <v>0</v>
      </c>
      <c r="S24" s="392">
        <f t="shared" si="0"/>
        <v>80</v>
      </c>
    </row>
    <row r="25" spans="1:19" x14ac:dyDescent="0.2">
      <c r="B25" s="448" t="s">
        <v>47</v>
      </c>
      <c r="C25" s="400"/>
      <c r="D25" s="398"/>
      <c r="E25" s="398"/>
      <c r="F25" s="398"/>
      <c r="G25" s="399"/>
      <c r="H25" s="398"/>
      <c r="I25" s="398"/>
      <c r="J25" s="444">
        <v>10</v>
      </c>
      <c r="K25" s="398"/>
      <c r="L25" s="396"/>
      <c r="M25" s="399"/>
      <c r="N25" s="398"/>
      <c r="O25" s="398"/>
      <c r="P25" s="396"/>
      <c r="Q25" s="396"/>
      <c r="R25" s="398">
        <v>10</v>
      </c>
      <c r="S25" s="397">
        <f t="shared" si="0"/>
        <v>20</v>
      </c>
    </row>
    <row r="26" spans="1:19" x14ac:dyDescent="0.2">
      <c r="B26" s="447" t="s">
        <v>41</v>
      </c>
      <c r="C26" s="477">
        <v>0</v>
      </c>
      <c r="D26" s="488">
        <v>10</v>
      </c>
      <c r="E26" s="478">
        <v>10</v>
      </c>
      <c r="F26" s="477">
        <v>0</v>
      </c>
      <c r="G26" s="488">
        <v>10</v>
      </c>
      <c r="H26" s="478">
        <v>10</v>
      </c>
      <c r="I26" s="478">
        <v>10</v>
      </c>
      <c r="J26" s="481">
        <v>0</v>
      </c>
      <c r="K26" s="477">
        <v>0</v>
      </c>
      <c r="L26" s="488">
        <v>10</v>
      </c>
      <c r="M26" s="478">
        <v>10</v>
      </c>
      <c r="N26" s="487">
        <v>0</v>
      </c>
      <c r="O26" s="477">
        <v>0</v>
      </c>
      <c r="P26" s="488">
        <v>10</v>
      </c>
      <c r="Q26" s="487">
        <v>0</v>
      </c>
      <c r="R26" s="477">
        <v>0</v>
      </c>
      <c r="S26" s="392">
        <f t="shared" si="0"/>
        <v>80</v>
      </c>
    </row>
    <row r="27" spans="1:19" x14ac:dyDescent="0.2">
      <c r="B27" s="448" t="s">
        <v>42</v>
      </c>
      <c r="C27" s="477">
        <v>0</v>
      </c>
      <c r="D27" s="488">
        <v>10</v>
      </c>
      <c r="E27" s="477">
        <v>0</v>
      </c>
      <c r="F27" s="478">
        <v>10</v>
      </c>
      <c r="G27" s="481">
        <v>0</v>
      </c>
      <c r="H27" s="478">
        <v>10</v>
      </c>
      <c r="I27" s="478">
        <v>10</v>
      </c>
      <c r="J27" s="481">
        <v>0</v>
      </c>
      <c r="K27" s="478">
        <v>10</v>
      </c>
      <c r="L27" s="488">
        <v>10</v>
      </c>
      <c r="M27" s="477">
        <v>0</v>
      </c>
      <c r="N27" s="479">
        <v>10</v>
      </c>
      <c r="O27" s="477">
        <v>0</v>
      </c>
      <c r="P27" s="478">
        <v>10</v>
      </c>
      <c r="Q27" s="487">
        <v>0</v>
      </c>
      <c r="R27" s="477">
        <v>0</v>
      </c>
      <c r="S27" s="394">
        <f t="shared" si="0"/>
        <v>80</v>
      </c>
    </row>
    <row r="28" spans="1:19" x14ac:dyDescent="0.2">
      <c r="B28" s="447" t="s">
        <v>43</v>
      </c>
      <c r="C28" s="478">
        <v>10</v>
      </c>
      <c r="D28" s="481">
        <v>0</v>
      </c>
      <c r="E28" s="478">
        <v>10</v>
      </c>
      <c r="F28" s="478">
        <v>10</v>
      </c>
      <c r="G28" s="478">
        <v>10</v>
      </c>
      <c r="H28" s="478">
        <v>10</v>
      </c>
      <c r="I28" s="477">
        <v>0</v>
      </c>
      <c r="J28" s="479">
        <v>10</v>
      </c>
      <c r="K28" s="477">
        <v>0</v>
      </c>
      <c r="L28" s="497">
        <v>0</v>
      </c>
      <c r="M28" s="478">
        <v>10</v>
      </c>
      <c r="N28" s="487">
        <v>0</v>
      </c>
      <c r="O28" s="477">
        <v>0</v>
      </c>
      <c r="P28" s="478">
        <v>10</v>
      </c>
      <c r="Q28" s="487">
        <v>0</v>
      </c>
      <c r="R28" s="477">
        <v>0</v>
      </c>
      <c r="S28" s="392">
        <f t="shared" si="0"/>
        <v>80</v>
      </c>
    </row>
    <row r="29" spans="1:19" x14ac:dyDescent="0.2">
      <c r="B29" s="448" t="s">
        <v>44</v>
      </c>
      <c r="C29" s="477">
        <v>0</v>
      </c>
      <c r="D29" s="488">
        <v>10</v>
      </c>
      <c r="E29" s="477">
        <v>0</v>
      </c>
      <c r="F29" s="478">
        <v>10</v>
      </c>
      <c r="G29" s="478">
        <v>10</v>
      </c>
      <c r="H29" s="477">
        <v>0</v>
      </c>
      <c r="I29" s="478">
        <v>10</v>
      </c>
      <c r="J29" s="487">
        <v>0</v>
      </c>
      <c r="K29" s="478">
        <v>10</v>
      </c>
      <c r="L29" s="497">
        <v>0</v>
      </c>
      <c r="M29" s="478">
        <v>10</v>
      </c>
      <c r="N29" s="479">
        <v>10</v>
      </c>
      <c r="O29" s="477">
        <v>0</v>
      </c>
      <c r="P29" s="478">
        <v>10</v>
      </c>
      <c r="Q29" s="487">
        <v>0</v>
      </c>
      <c r="R29" s="477">
        <v>0</v>
      </c>
      <c r="S29" s="394">
        <f t="shared" si="0"/>
        <v>80</v>
      </c>
    </row>
    <row r="30" spans="1:19" x14ac:dyDescent="0.2">
      <c r="B30" s="447" t="s">
        <v>45</v>
      </c>
      <c r="C30" s="478">
        <v>10</v>
      </c>
      <c r="D30" s="481">
        <v>0</v>
      </c>
      <c r="E30" s="477">
        <v>0</v>
      </c>
      <c r="F30" s="477">
        <v>0</v>
      </c>
      <c r="G30" s="478">
        <v>10</v>
      </c>
      <c r="H30" s="478">
        <v>10</v>
      </c>
      <c r="I30" s="478">
        <v>10</v>
      </c>
      <c r="J30" s="487">
        <v>0</v>
      </c>
      <c r="K30" s="478">
        <v>10</v>
      </c>
      <c r="L30" s="480">
        <v>10</v>
      </c>
      <c r="M30" s="477">
        <v>0</v>
      </c>
      <c r="N30" s="487">
        <v>0</v>
      </c>
      <c r="O30" s="477">
        <v>0</v>
      </c>
      <c r="P30" s="478">
        <v>10</v>
      </c>
      <c r="Q30" s="487">
        <v>0</v>
      </c>
      <c r="R30" s="478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477">
        <v>0</v>
      </c>
      <c r="D31" s="488">
        <v>10</v>
      </c>
      <c r="E31" s="499">
        <v>10</v>
      </c>
      <c r="F31" s="477">
        <v>0</v>
      </c>
      <c r="G31" s="481">
        <v>0</v>
      </c>
      <c r="H31" s="478">
        <v>10</v>
      </c>
      <c r="I31" s="478">
        <v>10</v>
      </c>
      <c r="J31" s="481">
        <v>0</v>
      </c>
      <c r="K31" s="478">
        <v>10</v>
      </c>
      <c r="L31" s="480">
        <v>10</v>
      </c>
      <c r="M31" s="477">
        <v>0</v>
      </c>
      <c r="N31" s="487">
        <v>0</v>
      </c>
      <c r="O31" s="478">
        <v>10</v>
      </c>
      <c r="P31" s="478">
        <v>10</v>
      </c>
      <c r="Q31" s="487">
        <v>0</v>
      </c>
      <c r="R31" s="500">
        <v>0</v>
      </c>
      <c r="S31" s="403">
        <f t="shared" si="0"/>
        <v>80</v>
      </c>
    </row>
    <row r="32" spans="1:19" ht="13.5" thickBot="1" x14ac:dyDescent="0.25">
      <c r="B32" s="451" t="s">
        <v>202</v>
      </c>
      <c r="C32" s="405">
        <f>SUM(C13:C31)</f>
        <v>88.75</v>
      </c>
      <c r="D32" s="405">
        <f t="shared" ref="D32:S32" si="1">SUM(D13:D31)</f>
        <v>128.75</v>
      </c>
      <c r="E32" s="405">
        <f t="shared" si="1"/>
        <v>78.75</v>
      </c>
      <c r="F32" s="405">
        <f t="shared" si="1"/>
        <v>108.75</v>
      </c>
      <c r="G32" s="405">
        <f t="shared" si="1"/>
        <v>108.75</v>
      </c>
      <c r="H32" s="405">
        <f t="shared" si="1"/>
        <v>128.75</v>
      </c>
      <c r="I32" s="405">
        <f t="shared" si="1"/>
        <v>118.75</v>
      </c>
      <c r="J32" s="405">
        <f t="shared" si="1"/>
        <v>78.75</v>
      </c>
      <c r="K32" s="405">
        <f t="shared" si="1"/>
        <v>98.75</v>
      </c>
      <c r="L32" s="405">
        <f t="shared" si="1"/>
        <v>138.75</v>
      </c>
      <c r="M32" s="405">
        <f t="shared" si="1"/>
        <v>108.75</v>
      </c>
      <c r="N32" s="405">
        <f t="shared" si="1"/>
        <v>88.75</v>
      </c>
      <c r="O32" s="405">
        <f t="shared" si="1"/>
        <v>58.75</v>
      </c>
      <c r="P32" s="405">
        <f t="shared" si="1"/>
        <v>158.75</v>
      </c>
      <c r="Q32" s="405">
        <f t="shared" si="1"/>
        <v>68.75</v>
      </c>
      <c r="R32" s="405">
        <f t="shared" si="1"/>
        <v>88.75</v>
      </c>
      <c r="S32" s="405">
        <f t="shared" si="1"/>
        <v>1650</v>
      </c>
    </row>
    <row r="33" spans="2:19" ht="16.5" thickBot="1" x14ac:dyDescent="0.3">
      <c r="B33" s="452" t="s">
        <v>203</v>
      </c>
      <c r="C33" s="407">
        <f t="shared" ref="C33:S33" si="2">+C11+C32</f>
        <v>88.75</v>
      </c>
      <c r="D33" s="407">
        <f t="shared" si="2"/>
        <v>128.75</v>
      </c>
      <c r="E33" s="407">
        <f t="shared" si="2"/>
        <v>37.25</v>
      </c>
      <c r="F33" s="407">
        <f t="shared" si="2"/>
        <v>269.75</v>
      </c>
      <c r="G33" s="407">
        <f t="shared" si="2"/>
        <v>188.75</v>
      </c>
      <c r="H33" s="407">
        <f t="shared" si="2"/>
        <v>128.75</v>
      </c>
      <c r="I33" s="407">
        <f t="shared" si="2"/>
        <v>-288.5</v>
      </c>
      <c r="J33" s="407">
        <f t="shared" si="2"/>
        <v>-240.5</v>
      </c>
      <c r="K33" s="407">
        <f t="shared" si="2"/>
        <v>98.75</v>
      </c>
      <c r="L33" s="407">
        <f t="shared" si="2"/>
        <v>138.75</v>
      </c>
      <c r="M33" s="407">
        <f t="shared" si="2"/>
        <v>-173.75</v>
      </c>
      <c r="N33" s="407">
        <f t="shared" si="2"/>
        <v>168.5</v>
      </c>
      <c r="O33" s="407">
        <f t="shared" si="2"/>
        <v>152.25</v>
      </c>
      <c r="P33" s="407">
        <f t="shared" si="2"/>
        <v>343.75</v>
      </c>
      <c r="Q33" s="407">
        <f t="shared" si="2"/>
        <v>68.75</v>
      </c>
      <c r="R33" s="407">
        <f t="shared" si="2"/>
        <v>-263</v>
      </c>
      <c r="S33" s="407">
        <f t="shared" si="2"/>
        <v>847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/>
      <c r="G35" s="411"/>
      <c r="H35" s="411"/>
      <c r="I35" s="411"/>
      <c r="J35" s="411"/>
      <c r="K35" s="411"/>
      <c r="L35" s="411"/>
      <c r="M35" s="410"/>
      <c r="N35" s="411">
        <v>100</v>
      </c>
      <c r="O35" s="466"/>
      <c r="P35" s="410">
        <v>200</v>
      </c>
      <c r="Q35" s="410"/>
      <c r="R35" s="412">
        <v>-200</v>
      </c>
      <c r="S35" s="410">
        <f t="shared" ref="S35:S50" si="3">SUM(C35:R35)</f>
        <v>100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>
        <v>0</v>
      </c>
      <c r="E50" s="418"/>
      <c r="F50" s="418"/>
      <c r="G50" s="418">
        <v>188.75</v>
      </c>
      <c r="H50" s="416">
        <v>13.75</v>
      </c>
      <c r="I50" s="418"/>
      <c r="J50" s="418">
        <v>-828</v>
      </c>
      <c r="K50" s="418">
        <v>98.75</v>
      </c>
      <c r="L50" s="418">
        <v>138.75</v>
      </c>
      <c r="M50" s="418"/>
      <c r="N50" s="418"/>
      <c r="O50" s="418"/>
      <c r="P50" s="418"/>
      <c r="Q50" s="416"/>
      <c r="R50" s="418">
        <v>-63</v>
      </c>
      <c r="S50" s="416">
        <f t="shared" si="3"/>
        <v>-451</v>
      </c>
    </row>
    <row r="51" spans="2:20" ht="13.5" thickBot="1" x14ac:dyDescent="0.25">
      <c r="B51" s="464" t="s">
        <v>204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0</v>
      </c>
      <c r="G51" s="420">
        <f t="shared" si="4"/>
        <v>188.75</v>
      </c>
      <c r="H51" s="420">
        <f t="shared" si="4"/>
        <v>13.75</v>
      </c>
      <c r="I51" s="420">
        <f t="shared" si="4"/>
        <v>0</v>
      </c>
      <c r="J51" s="420">
        <f t="shared" si="4"/>
        <v>-828</v>
      </c>
      <c r="K51" s="420">
        <f t="shared" si="4"/>
        <v>98.75</v>
      </c>
      <c r="L51" s="420">
        <f t="shared" si="4"/>
        <v>138.75</v>
      </c>
      <c r="M51" s="420">
        <f t="shared" si="4"/>
        <v>0</v>
      </c>
      <c r="N51" s="420">
        <f t="shared" si="4"/>
        <v>100</v>
      </c>
      <c r="O51" s="420">
        <f t="shared" si="4"/>
        <v>0</v>
      </c>
      <c r="P51" s="420">
        <f t="shared" si="4"/>
        <v>200</v>
      </c>
      <c r="Q51" s="420">
        <f t="shared" si="4"/>
        <v>0</v>
      </c>
      <c r="R51" s="420">
        <f t="shared" si="4"/>
        <v>-263</v>
      </c>
      <c r="S51" s="420">
        <f t="shared" si="4"/>
        <v>-351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60" t="s">
        <v>108</v>
      </c>
      <c r="C53" s="649">
        <f t="shared" ref="C53:S53" si="5">+C33-C51</f>
        <v>88.75</v>
      </c>
      <c r="D53" s="649">
        <f t="shared" si="5"/>
        <v>128.75</v>
      </c>
      <c r="E53" s="649">
        <f t="shared" si="5"/>
        <v>37.25</v>
      </c>
      <c r="F53" s="649">
        <f t="shared" si="5"/>
        <v>269.75</v>
      </c>
      <c r="G53" s="649">
        <f t="shared" si="5"/>
        <v>0</v>
      </c>
      <c r="H53" s="649">
        <f t="shared" si="5"/>
        <v>115</v>
      </c>
      <c r="I53" s="649">
        <f t="shared" si="5"/>
        <v>-288.5</v>
      </c>
      <c r="J53" s="649">
        <f t="shared" si="5"/>
        <v>587.5</v>
      </c>
      <c r="K53" s="649">
        <f t="shared" si="5"/>
        <v>0</v>
      </c>
      <c r="L53" s="649">
        <f t="shared" si="5"/>
        <v>0</v>
      </c>
      <c r="M53" s="649">
        <f t="shared" si="5"/>
        <v>-173.75</v>
      </c>
      <c r="N53" s="649">
        <f t="shared" si="5"/>
        <v>68.5</v>
      </c>
      <c r="O53" s="649">
        <f>+O33-O51</f>
        <v>152.25</v>
      </c>
      <c r="P53" s="649">
        <f t="shared" si="5"/>
        <v>143.75</v>
      </c>
      <c r="Q53" s="649">
        <f t="shared" si="5"/>
        <v>68.75</v>
      </c>
      <c r="R53" s="649">
        <f t="shared" si="5"/>
        <v>0</v>
      </c>
      <c r="S53" s="649">
        <f t="shared" si="5"/>
        <v>1198</v>
      </c>
    </row>
    <row r="54" spans="2:20" ht="12.75" customHeight="1" x14ac:dyDescent="0.2">
      <c r="B54" s="661"/>
      <c r="C54" s="650"/>
      <c r="D54" s="650"/>
      <c r="E54" s="650"/>
      <c r="F54" s="650"/>
      <c r="G54" s="650"/>
      <c r="H54" s="650"/>
      <c r="I54" s="650"/>
      <c r="J54" s="650"/>
      <c r="K54" s="650"/>
      <c r="L54" s="650"/>
      <c r="M54" s="650"/>
      <c r="N54" s="650"/>
      <c r="O54" s="650"/>
      <c r="P54" s="650"/>
      <c r="Q54" s="650"/>
      <c r="R54" s="650"/>
      <c r="S54" s="650"/>
    </row>
    <row r="55" spans="2:20" ht="12.75" customHeight="1" x14ac:dyDescent="0.2">
      <c r="B55" s="661"/>
      <c r="C55" s="650"/>
      <c r="D55" s="650"/>
      <c r="E55" s="650"/>
      <c r="F55" s="650"/>
      <c r="G55" s="650"/>
      <c r="H55" s="650"/>
      <c r="I55" s="650"/>
      <c r="J55" s="650"/>
      <c r="K55" s="650"/>
      <c r="L55" s="650"/>
      <c r="M55" s="650"/>
      <c r="N55" s="650"/>
      <c r="O55" s="650"/>
      <c r="P55" s="650"/>
      <c r="Q55" s="650"/>
      <c r="R55" s="650"/>
      <c r="S55" s="650"/>
    </row>
    <row r="56" spans="2:20" ht="13.5" customHeight="1" thickBot="1" x14ac:dyDescent="0.25">
      <c r="B56" s="662"/>
      <c r="C56" s="651"/>
      <c r="D56" s="651"/>
      <c r="E56" s="651"/>
      <c r="F56" s="651"/>
      <c r="G56" s="651"/>
      <c r="H56" s="651"/>
      <c r="I56" s="651"/>
      <c r="J56" s="651"/>
      <c r="K56" s="651"/>
      <c r="L56" s="651"/>
      <c r="M56" s="651"/>
      <c r="N56" s="651"/>
      <c r="O56" s="651"/>
      <c r="P56" s="651"/>
      <c r="Q56" s="651"/>
      <c r="R56" s="651"/>
      <c r="S56" s="651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205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/>
      <c r="F60" s="322"/>
      <c r="G60" s="322"/>
      <c r="H60" s="322"/>
      <c r="I60" s="322"/>
      <c r="J60" s="322">
        <v>322.5</v>
      </c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322.5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>
        <v>322.5</v>
      </c>
      <c r="P61" s="248"/>
      <c r="Q61" s="248"/>
      <c r="R61" s="249"/>
      <c r="S61" s="250">
        <f t="shared" si="6"/>
        <v>322.5</v>
      </c>
    </row>
    <row r="62" spans="2:20" s="1" customFormat="1" x14ac:dyDescent="0.2">
      <c r="B62" s="247" t="s">
        <v>73</v>
      </c>
      <c r="C62" s="248">
        <v>215</v>
      </c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215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>
        <v>215</v>
      </c>
      <c r="R63" s="249"/>
      <c r="S63" s="250">
        <f t="shared" si="6"/>
        <v>215</v>
      </c>
    </row>
    <row r="64" spans="2:20" s="1" customFormat="1" x14ac:dyDescent="0.2">
      <c r="B64" s="247" t="s">
        <v>75</v>
      </c>
      <c r="C64" s="248"/>
      <c r="D64" s="248"/>
      <c r="E64" s="248"/>
      <c r="F64" s="248">
        <v>97.5</v>
      </c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97.5</v>
      </c>
    </row>
    <row r="65" spans="2:19" s="1" customFormat="1" x14ac:dyDescent="0.2">
      <c r="B65" s="247" t="s">
        <v>76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v>97.5</v>
      </c>
      <c r="R65" s="249"/>
      <c r="S65" s="250">
        <f t="shared" si="6"/>
        <v>97.5</v>
      </c>
    </row>
    <row r="66" spans="2:19" s="1" customFormat="1" x14ac:dyDescent="0.2">
      <c r="B66" s="423" t="s">
        <v>196</v>
      </c>
      <c r="C66" s="301"/>
      <c r="D66" s="301"/>
      <c r="E66" s="301"/>
      <c r="F66" s="301"/>
      <c r="G66" s="301"/>
      <c r="H66" s="301"/>
      <c r="I66" s="301"/>
      <c r="J66" s="301">
        <v>265</v>
      </c>
      <c r="K66" s="301"/>
      <c r="L66" s="301"/>
      <c r="M66" s="301"/>
      <c r="N66" s="301"/>
      <c r="O66" s="301"/>
      <c r="P66" s="301"/>
      <c r="Q66" s="301"/>
      <c r="R66" s="302"/>
      <c r="S66" s="303">
        <f t="shared" si="6"/>
        <v>265</v>
      </c>
    </row>
    <row r="67" spans="2:19" s="1" customFormat="1" ht="13.5" thickBot="1" x14ac:dyDescent="0.25">
      <c r="B67" s="422" t="s">
        <v>197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>
        <v>115</v>
      </c>
      <c r="P67" s="305"/>
      <c r="Q67" s="305"/>
      <c r="R67" s="306"/>
      <c r="S67" s="303">
        <f t="shared" si="6"/>
        <v>115</v>
      </c>
    </row>
    <row r="68" spans="2:19" s="1" customFormat="1" ht="13.5" thickBot="1" x14ac:dyDescent="0.25">
      <c r="B68" s="255" t="s">
        <v>82</v>
      </c>
      <c r="C68" s="256">
        <f>SUM(C60:C67)</f>
        <v>215</v>
      </c>
      <c r="D68" s="256">
        <f t="shared" ref="D68:R68" si="7">SUM(D60:D67)</f>
        <v>0</v>
      </c>
      <c r="E68" s="256">
        <f t="shared" si="7"/>
        <v>0</v>
      </c>
      <c r="F68" s="256">
        <f t="shared" si="7"/>
        <v>97.5</v>
      </c>
      <c r="G68" s="256">
        <f t="shared" si="7"/>
        <v>0</v>
      </c>
      <c r="H68" s="256">
        <f t="shared" si="7"/>
        <v>0</v>
      </c>
      <c r="I68" s="256">
        <f t="shared" si="7"/>
        <v>0</v>
      </c>
      <c r="J68" s="256">
        <f t="shared" si="7"/>
        <v>587.5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437.5</v>
      </c>
      <c r="P68" s="256">
        <f t="shared" si="7"/>
        <v>0</v>
      </c>
      <c r="Q68" s="256">
        <f t="shared" si="7"/>
        <v>312.5</v>
      </c>
      <c r="R68" s="299">
        <f t="shared" si="7"/>
        <v>0</v>
      </c>
      <c r="S68" s="258">
        <f>SUM(S60:S67)</f>
        <v>1650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-128.75</v>
      </c>
      <c r="E70" s="274"/>
      <c r="F70" s="274"/>
      <c r="G70" s="274">
        <v>0</v>
      </c>
      <c r="H70" s="274">
        <f>-128.75+13.75</f>
        <v>-115</v>
      </c>
      <c r="I70" s="274"/>
      <c r="J70" s="274"/>
      <c r="K70" s="274"/>
      <c r="L70" s="274"/>
      <c r="M70" s="274"/>
      <c r="N70" s="274"/>
      <c r="O70" s="274"/>
      <c r="P70" s="274"/>
      <c r="Q70" s="274">
        <v>243.75</v>
      </c>
      <c r="R70" s="274"/>
      <c r="S70" s="238">
        <f>SUM(C70:R70)</f>
        <v>0</v>
      </c>
    </row>
    <row r="71" spans="2:19" s="1" customFormat="1" ht="5.25" customHeight="1" thickBot="1" x14ac:dyDescent="0.25"/>
    <row r="72" spans="2:19" s="1" customFormat="1" ht="12.75" customHeight="1" x14ac:dyDescent="0.2">
      <c r="B72" s="652" t="s">
        <v>206</v>
      </c>
      <c r="C72" s="645">
        <f>+C68-C53-C70</f>
        <v>126.25</v>
      </c>
      <c r="D72" s="645">
        <f t="shared" ref="D72:R72" si="8">+D68-D53-D70</f>
        <v>0</v>
      </c>
      <c r="E72" s="677">
        <f t="shared" si="8"/>
        <v>-37.25</v>
      </c>
      <c r="F72" s="677">
        <f t="shared" si="8"/>
        <v>-172.25</v>
      </c>
      <c r="G72" s="645">
        <f t="shared" si="8"/>
        <v>0</v>
      </c>
      <c r="H72" s="645">
        <f t="shared" si="8"/>
        <v>0</v>
      </c>
      <c r="I72" s="645">
        <f t="shared" si="8"/>
        <v>288.5</v>
      </c>
      <c r="J72" s="645">
        <f t="shared" si="8"/>
        <v>0</v>
      </c>
      <c r="K72" s="645">
        <f t="shared" si="8"/>
        <v>0</v>
      </c>
      <c r="L72" s="645">
        <f t="shared" si="8"/>
        <v>0</v>
      </c>
      <c r="M72" s="645">
        <f t="shared" si="8"/>
        <v>173.75</v>
      </c>
      <c r="N72" s="677">
        <f t="shared" si="8"/>
        <v>-68.5</v>
      </c>
      <c r="O72" s="645">
        <f t="shared" si="8"/>
        <v>285.25</v>
      </c>
      <c r="P72" s="677">
        <f t="shared" si="8"/>
        <v>-143.75</v>
      </c>
      <c r="Q72" s="645">
        <f t="shared" si="8"/>
        <v>0</v>
      </c>
      <c r="R72" s="645">
        <f t="shared" si="8"/>
        <v>0</v>
      </c>
      <c r="S72" s="645">
        <f t="shared" ref="S72" si="9">+S68-S53</f>
        <v>452</v>
      </c>
    </row>
    <row r="73" spans="2:19" s="1" customFormat="1" ht="13.5" customHeight="1" thickBot="1" x14ac:dyDescent="0.25">
      <c r="B73" s="653"/>
      <c r="C73" s="646"/>
      <c r="D73" s="646"/>
      <c r="E73" s="678"/>
      <c r="F73" s="678"/>
      <c r="G73" s="646"/>
      <c r="H73" s="646"/>
      <c r="I73" s="646"/>
      <c r="J73" s="646"/>
      <c r="K73" s="646"/>
      <c r="L73" s="646"/>
      <c r="M73" s="646"/>
      <c r="N73" s="678"/>
      <c r="O73" s="646"/>
      <c r="P73" s="678"/>
      <c r="Q73" s="646"/>
      <c r="R73" s="646"/>
      <c r="S73" s="646"/>
    </row>
    <row r="74" spans="2:19" s="1" customFormat="1" x14ac:dyDescent="0.2">
      <c r="C74" s="1">
        <v>126.25</v>
      </c>
      <c r="D74" s="1">
        <v>0</v>
      </c>
      <c r="E74" s="1">
        <v>-37.25</v>
      </c>
      <c r="F74" s="1">
        <v>-172.25</v>
      </c>
      <c r="G74" s="1">
        <v>0</v>
      </c>
      <c r="H74" s="1">
        <v>0</v>
      </c>
      <c r="I74" s="1">
        <v>288.5</v>
      </c>
      <c r="J74" s="1">
        <v>0</v>
      </c>
      <c r="K74" s="1">
        <v>0</v>
      </c>
      <c r="L74" s="1">
        <v>0</v>
      </c>
      <c r="M74" s="1">
        <v>173.75</v>
      </c>
      <c r="N74" s="1">
        <v>-68.5</v>
      </c>
      <c r="O74" s="1">
        <v>285.25</v>
      </c>
      <c r="P74" s="1">
        <v>-143.75</v>
      </c>
      <c r="Q74" s="1">
        <v>0</v>
      </c>
    </row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58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P11:P12"/>
    <mergeCell ref="Q11:Q12"/>
    <mergeCell ref="B53:B56"/>
    <mergeCell ref="C53:C56"/>
    <mergeCell ref="D53:D56"/>
    <mergeCell ref="E53:E56"/>
    <mergeCell ref="F53:F56"/>
    <mergeCell ref="L11:L12"/>
    <mergeCell ref="M11:M12"/>
    <mergeCell ref="G53:G56"/>
    <mergeCell ref="N11:N12"/>
    <mergeCell ref="O11:O12"/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  <mergeCell ref="R53:R56"/>
    <mergeCell ref="S72:S73"/>
    <mergeCell ref="H72:H73"/>
    <mergeCell ref="I72:I73"/>
    <mergeCell ref="J72:J73"/>
    <mergeCell ref="K72:K73"/>
    <mergeCell ref="L72:L73"/>
    <mergeCell ref="M72:M73"/>
    <mergeCell ref="R72:R73"/>
    <mergeCell ref="B72:B73"/>
    <mergeCell ref="N72:N73"/>
    <mergeCell ref="O72:O73"/>
    <mergeCell ref="P72:P73"/>
    <mergeCell ref="Q72:Q73"/>
    <mergeCell ref="C72:C73"/>
    <mergeCell ref="D72:D73"/>
    <mergeCell ref="E72:E73"/>
    <mergeCell ref="F72:F73"/>
    <mergeCell ref="G72:G73"/>
  </mergeCells>
  <conditionalFormatting sqref="C53:S56">
    <cfRule type="cellIs" dxfId="7" priority="1" operator="lessThan">
      <formula>0</formula>
    </cfRule>
    <cfRule type="cellIs" dxfId="6" priority="2" operator="greaterThan">
      <formula>0</formula>
    </cfRule>
    <cfRule type="cellIs" dxfId="5" priority="3" operator="lessThan">
      <formula>0</formula>
    </cfRule>
    <cfRule type="cellIs" dxfId="4" priority="4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C8218-532F-473F-95A7-3DBAB9EC3425}">
  <sheetPr>
    <tabColor rgb="FFDC96D9"/>
  </sheetPr>
  <dimension ref="A1:AH33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91" t="s">
        <v>190</v>
      </c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470"/>
      <c r="D4" s="126"/>
      <c r="E4" s="462"/>
      <c r="F4" s="456"/>
      <c r="G4" s="424"/>
      <c r="H4" s="120"/>
      <c r="I4" s="424"/>
      <c r="J4" s="327"/>
      <c r="K4" s="459"/>
      <c r="L4" s="111"/>
      <c r="M4" s="120"/>
      <c r="N4" s="5"/>
      <c r="O4" s="424"/>
      <c r="P4" s="462"/>
      <c r="Q4" s="197"/>
      <c r="R4" s="108"/>
    </row>
    <row r="5" spans="1:34" x14ac:dyDescent="0.2">
      <c r="C5" s="471"/>
      <c r="D5" s="127"/>
      <c r="E5" s="463"/>
      <c r="F5" s="457"/>
      <c r="G5" s="425"/>
      <c r="H5" s="36"/>
      <c r="I5" s="425"/>
      <c r="J5" s="328"/>
      <c r="K5" s="460"/>
      <c r="L5" s="112"/>
      <c r="M5" s="36"/>
      <c r="N5" s="11"/>
      <c r="O5" s="425"/>
      <c r="P5" s="463"/>
      <c r="Q5" s="12"/>
      <c r="R5" s="109"/>
    </row>
    <row r="6" spans="1:34" x14ac:dyDescent="0.2">
      <c r="B6" s="1" t="s">
        <v>0</v>
      </c>
      <c r="C6" s="471"/>
      <c r="D6" s="127"/>
      <c r="E6" s="463"/>
      <c r="F6" s="457"/>
      <c r="G6" s="425"/>
      <c r="H6" s="36"/>
      <c r="I6" s="425"/>
      <c r="J6" s="328"/>
      <c r="K6" s="460"/>
      <c r="L6" s="112"/>
      <c r="M6" s="36"/>
      <c r="N6" s="11"/>
      <c r="O6" s="425"/>
      <c r="P6" s="463"/>
      <c r="Q6" s="12"/>
      <c r="R6" s="109"/>
    </row>
    <row r="7" spans="1:34" ht="6" customHeight="1" x14ac:dyDescent="0.2">
      <c r="C7" s="471"/>
      <c r="D7" s="127"/>
      <c r="E7" s="463"/>
      <c r="F7" s="457"/>
      <c r="G7" s="425"/>
      <c r="H7" s="36"/>
      <c r="I7" s="425"/>
      <c r="J7" s="328"/>
      <c r="K7" s="460"/>
      <c r="L7" s="112"/>
      <c r="M7" s="36"/>
      <c r="N7" s="11"/>
      <c r="O7" s="425"/>
      <c r="P7" s="463"/>
      <c r="Q7" s="12"/>
      <c r="R7" s="109"/>
    </row>
    <row r="8" spans="1:34" s="17" customFormat="1" ht="14.25" thickBot="1" x14ac:dyDescent="0.3">
      <c r="C8" s="472"/>
      <c r="D8" s="128"/>
      <c r="E8" s="454"/>
      <c r="F8" s="458"/>
      <c r="G8" s="454"/>
      <c r="H8" s="121"/>
      <c r="I8" s="454"/>
      <c r="J8" s="329"/>
      <c r="K8" s="461"/>
      <c r="L8" s="113"/>
      <c r="M8" s="121"/>
      <c r="N8" s="40"/>
      <c r="O8" s="454"/>
      <c r="P8" s="454"/>
      <c r="Q8" s="311"/>
      <c r="R8" s="110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23</v>
      </c>
      <c r="D10" s="295" t="s">
        <v>116</v>
      </c>
      <c r="E10" s="65" t="s">
        <v>22</v>
      </c>
      <c r="F10" s="295" t="s">
        <v>68</v>
      </c>
      <c r="G10" s="65" t="s">
        <v>27</v>
      </c>
      <c r="H10" s="65" t="s">
        <v>112</v>
      </c>
      <c r="I10" s="65" t="s">
        <v>83</v>
      </c>
      <c r="J10" s="65" t="s">
        <v>2</v>
      </c>
      <c r="K10" s="65" t="s">
        <v>142</v>
      </c>
      <c r="L10" s="65" t="s">
        <v>25</v>
      </c>
      <c r="M10" s="65" t="s">
        <v>177</v>
      </c>
      <c r="N10" s="295" t="s">
        <v>3</v>
      </c>
      <c r="O10" s="65" t="s">
        <v>148</v>
      </c>
      <c r="P10" s="65" t="s">
        <v>119</v>
      </c>
      <c r="Q10" s="295" t="s">
        <v>4</v>
      </c>
      <c r="R10" s="65" t="s">
        <v>29</v>
      </c>
    </row>
    <row r="11" spans="1:34" x14ac:dyDescent="0.2">
      <c r="B11" s="170" t="s">
        <v>88</v>
      </c>
      <c r="C11" s="474">
        <v>38</v>
      </c>
      <c r="D11" s="475">
        <v>36</v>
      </c>
      <c r="E11" s="474">
        <v>41</v>
      </c>
      <c r="F11" s="475">
        <v>19</v>
      </c>
      <c r="G11" s="476">
        <v>55</v>
      </c>
      <c r="H11" s="475">
        <v>51</v>
      </c>
      <c r="I11" s="475">
        <v>43</v>
      </c>
      <c r="J11" s="477">
        <v>63</v>
      </c>
      <c r="K11" s="475">
        <v>26</v>
      </c>
      <c r="L11" s="476">
        <v>33</v>
      </c>
      <c r="M11" s="475">
        <v>37</v>
      </c>
      <c r="N11" s="476">
        <v>65</v>
      </c>
      <c r="O11" s="477">
        <v>46</v>
      </c>
      <c r="P11" s="475">
        <v>13</v>
      </c>
      <c r="Q11" s="476">
        <v>66</v>
      </c>
      <c r="R11" s="475">
        <v>45</v>
      </c>
    </row>
    <row r="12" spans="1:34" x14ac:dyDescent="0.2">
      <c r="B12" s="171" t="s">
        <v>89</v>
      </c>
      <c r="C12" s="478">
        <v>45</v>
      </c>
      <c r="D12" s="477">
        <v>44</v>
      </c>
      <c r="E12" s="477">
        <v>56</v>
      </c>
      <c r="F12" s="477">
        <v>65</v>
      </c>
      <c r="G12" s="477">
        <v>56</v>
      </c>
      <c r="H12" s="479">
        <v>28</v>
      </c>
      <c r="I12" s="478">
        <v>42</v>
      </c>
      <c r="J12" s="477">
        <v>51</v>
      </c>
      <c r="K12" s="478">
        <v>39</v>
      </c>
      <c r="L12" s="480">
        <v>52</v>
      </c>
      <c r="M12" s="479">
        <v>52</v>
      </c>
      <c r="N12" s="479">
        <v>54</v>
      </c>
      <c r="O12" s="477">
        <v>47</v>
      </c>
      <c r="P12" s="477">
        <v>50</v>
      </c>
      <c r="Q12" s="479">
        <v>36</v>
      </c>
      <c r="R12" s="477">
        <v>62</v>
      </c>
    </row>
    <row r="13" spans="1:34" x14ac:dyDescent="0.2">
      <c r="B13" s="172" t="s">
        <v>90</v>
      </c>
      <c r="C13" s="478">
        <v>43</v>
      </c>
      <c r="D13" s="478">
        <v>45</v>
      </c>
      <c r="E13" s="477">
        <v>41</v>
      </c>
      <c r="F13" s="477">
        <v>66</v>
      </c>
      <c r="G13" s="481">
        <v>52</v>
      </c>
      <c r="H13" s="479">
        <v>54</v>
      </c>
      <c r="I13" s="477">
        <v>57</v>
      </c>
      <c r="J13" s="478">
        <v>34</v>
      </c>
      <c r="K13" s="477">
        <v>60</v>
      </c>
      <c r="L13" s="481">
        <v>78</v>
      </c>
      <c r="M13" s="479">
        <v>34</v>
      </c>
      <c r="N13" s="479">
        <v>40</v>
      </c>
      <c r="O13" s="478">
        <v>29</v>
      </c>
      <c r="P13" s="478">
        <v>58</v>
      </c>
      <c r="Q13" s="481">
        <v>60</v>
      </c>
      <c r="R13" s="477">
        <v>39</v>
      </c>
    </row>
    <row r="14" spans="1:34" x14ac:dyDescent="0.2">
      <c r="B14" s="172" t="s">
        <v>91</v>
      </c>
      <c r="C14" s="477">
        <f>188-126</f>
        <v>62</v>
      </c>
      <c r="D14" s="488">
        <f>161-125</f>
        <v>36</v>
      </c>
      <c r="E14" s="478">
        <f>164-138</f>
        <v>26</v>
      </c>
      <c r="F14" s="478">
        <v>22</v>
      </c>
      <c r="G14" s="481">
        <f>230-163</f>
        <v>67</v>
      </c>
      <c r="H14" s="478">
        <f>176-133</f>
        <v>43</v>
      </c>
      <c r="I14" s="477">
        <f>183-142</f>
        <v>41</v>
      </c>
      <c r="J14" s="481">
        <v>34</v>
      </c>
      <c r="K14" s="477">
        <f>162-125</f>
        <v>37</v>
      </c>
      <c r="L14" s="488">
        <f>181-163</f>
        <v>18</v>
      </c>
      <c r="M14" s="477">
        <v>50</v>
      </c>
      <c r="N14" s="479">
        <v>40</v>
      </c>
      <c r="O14" s="478">
        <v>34</v>
      </c>
      <c r="P14" s="478">
        <f>164-121</f>
        <v>43</v>
      </c>
      <c r="Q14" s="487">
        <f>229-162</f>
        <v>67</v>
      </c>
      <c r="R14" s="477">
        <v>52</v>
      </c>
    </row>
    <row r="15" spans="1:34" x14ac:dyDescent="0.2">
      <c r="B15" s="171" t="s">
        <v>92</v>
      </c>
      <c r="C15" s="490">
        <v>51</v>
      </c>
      <c r="D15" s="491">
        <v>38</v>
      </c>
      <c r="E15" s="490">
        <v>48</v>
      </c>
      <c r="F15" s="478">
        <v>54</v>
      </c>
      <c r="G15" s="493">
        <v>39</v>
      </c>
      <c r="H15" s="489">
        <v>48</v>
      </c>
      <c r="I15" s="489">
        <v>26</v>
      </c>
      <c r="J15" s="491">
        <v>48</v>
      </c>
      <c r="K15" s="490">
        <v>47</v>
      </c>
      <c r="L15" s="493">
        <v>42</v>
      </c>
      <c r="M15" s="489">
        <v>34</v>
      </c>
      <c r="N15" s="492">
        <v>73</v>
      </c>
      <c r="O15" s="490">
        <v>44</v>
      </c>
      <c r="P15" s="494">
        <v>37</v>
      </c>
      <c r="Q15" s="492">
        <v>59</v>
      </c>
      <c r="R15" s="494">
        <v>11</v>
      </c>
    </row>
    <row r="16" spans="1:34" x14ac:dyDescent="0.2">
      <c r="B16" s="172" t="s">
        <v>93</v>
      </c>
      <c r="C16" s="494">
        <v>27</v>
      </c>
      <c r="D16" s="488">
        <v>21</v>
      </c>
      <c r="E16" s="490">
        <v>68</v>
      </c>
      <c r="F16" s="477">
        <v>57</v>
      </c>
      <c r="G16" s="488">
        <v>15</v>
      </c>
      <c r="H16" s="478">
        <v>25</v>
      </c>
      <c r="I16" s="477">
        <v>28</v>
      </c>
      <c r="J16" s="493">
        <v>23</v>
      </c>
      <c r="K16" s="490">
        <v>46</v>
      </c>
      <c r="L16" s="493">
        <v>18</v>
      </c>
      <c r="M16" s="477">
        <v>40</v>
      </c>
      <c r="N16" s="487">
        <v>37</v>
      </c>
      <c r="O16" s="490">
        <v>51</v>
      </c>
      <c r="P16" s="494">
        <v>30</v>
      </c>
      <c r="Q16" s="495">
        <v>57</v>
      </c>
      <c r="R16" s="477">
        <v>59</v>
      </c>
    </row>
    <row r="17" spans="2:26" x14ac:dyDescent="0.2">
      <c r="B17" s="172" t="s">
        <v>94</v>
      </c>
      <c r="C17" s="477">
        <v>47</v>
      </c>
      <c r="D17" s="488">
        <v>18</v>
      </c>
      <c r="E17" s="477">
        <v>59</v>
      </c>
      <c r="F17" s="478">
        <v>22</v>
      </c>
      <c r="G17" s="488">
        <v>21</v>
      </c>
      <c r="H17" s="477">
        <v>45</v>
      </c>
      <c r="I17" s="477">
        <v>51</v>
      </c>
      <c r="J17" s="488">
        <v>15</v>
      </c>
      <c r="K17" s="494">
        <v>23</v>
      </c>
      <c r="L17" s="481">
        <v>58</v>
      </c>
      <c r="M17" s="494">
        <v>43</v>
      </c>
      <c r="N17" s="496">
        <v>28</v>
      </c>
      <c r="O17" s="490">
        <v>36</v>
      </c>
      <c r="P17" s="494">
        <v>9</v>
      </c>
      <c r="Q17" s="487">
        <v>58</v>
      </c>
      <c r="R17" s="490">
        <v>32</v>
      </c>
    </row>
    <row r="18" spans="2:26" x14ac:dyDescent="0.2">
      <c r="B18" s="171" t="s">
        <v>95</v>
      </c>
      <c r="C18" s="478">
        <v>23</v>
      </c>
      <c r="D18" s="481">
        <v>33</v>
      </c>
      <c r="E18" s="478">
        <v>28</v>
      </c>
      <c r="F18" s="478">
        <v>45</v>
      </c>
      <c r="G18" s="488">
        <v>49</v>
      </c>
      <c r="H18" s="477">
        <v>46</v>
      </c>
      <c r="I18" s="477">
        <v>50</v>
      </c>
      <c r="J18" s="481">
        <v>51</v>
      </c>
      <c r="K18" s="477">
        <v>37</v>
      </c>
      <c r="L18" s="488">
        <v>32</v>
      </c>
      <c r="M18" s="477">
        <v>37</v>
      </c>
      <c r="N18" s="487">
        <v>50</v>
      </c>
      <c r="O18" s="477">
        <v>48</v>
      </c>
      <c r="P18" s="478">
        <v>15</v>
      </c>
      <c r="Q18" s="479">
        <v>38</v>
      </c>
      <c r="R18" s="478">
        <v>20</v>
      </c>
    </row>
    <row r="19" spans="2:26" x14ac:dyDescent="0.2">
      <c r="B19" s="172" t="s">
        <v>96</v>
      </c>
      <c r="C19" s="477">
        <v>37</v>
      </c>
      <c r="D19" s="488">
        <v>44</v>
      </c>
      <c r="E19" s="478">
        <v>32</v>
      </c>
      <c r="F19" s="478">
        <v>34</v>
      </c>
      <c r="G19" s="481">
        <v>41</v>
      </c>
      <c r="H19" s="477">
        <v>30</v>
      </c>
      <c r="I19" s="478">
        <v>40</v>
      </c>
      <c r="J19" s="481">
        <v>58</v>
      </c>
      <c r="K19" s="478">
        <v>48</v>
      </c>
      <c r="L19" s="488">
        <v>22</v>
      </c>
      <c r="M19" s="477">
        <v>47</v>
      </c>
      <c r="N19" s="487">
        <v>47</v>
      </c>
      <c r="O19" s="477">
        <v>44</v>
      </c>
      <c r="P19" s="478">
        <v>21</v>
      </c>
      <c r="Q19" s="479">
        <v>20</v>
      </c>
      <c r="R19" s="477">
        <v>61</v>
      </c>
    </row>
    <row r="20" spans="2:26" x14ac:dyDescent="0.2">
      <c r="B20" s="172" t="s">
        <v>97</v>
      </c>
      <c r="C20" s="477">
        <v>60</v>
      </c>
      <c r="D20" s="488">
        <v>17</v>
      </c>
      <c r="E20" s="478">
        <v>19</v>
      </c>
      <c r="F20" s="477">
        <v>38</v>
      </c>
      <c r="G20" s="488">
        <v>33</v>
      </c>
      <c r="H20" s="478">
        <v>45</v>
      </c>
      <c r="I20" s="478">
        <v>22</v>
      </c>
      <c r="J20" s="481">
        <v>47</v>
      </c>
      <c r="K20" s="477">
        <v>28</v>
      </c>
      <c r="L20" s="488">
        <v>10</v>
      </c>
      <c r="M20" s="478">
        <v>31</v>
      </c>
      <c r="N20" s="487">
        <v>19</v>
      </c>
      <c r="O20" s="477">
        <v>36</v>
      </c>
      <c r="P20" s="488">
        <v>17</v>
      </c>
      <c r="Q20" s="487">
        <v>53</v>
      </c>
      <c r="R20" s="477">
        <v>64</v>
      </c>
    </row>
    <row r="21" spans="2:26" x14ac:dyDescent="0.2">
      <c r="B21" s="171" t="s">
        <v>98</v>
      </c>
      <c r="C21" s="477">
        <v>41</v>
      </c>
      <c r="D21" s="488">
        <v>37</v>
      </c>
      <c r="E21" s="477">
        <v>43</v>
      </c>
      <c r="F21" s="478">
        <v>42</v>
      </c>
      <c r="G21" s="481">
        <v>45</v>
      </c>
      <c r="H21" s="478">
        <v>21</v>
      </c>
      <c r="I21" s="478">
        <v>38</v>
      </c>
      <c r="J21" s="481">
        <v>49</v>
      </c>
      <c r="K21" s="478">
        <v>31</v>
      </c>
      <c r="L21" s="488">
        <v>38</v>
      </c>
      <c r="M21" s="477">
        <v>35</v>
      </c>
      <c r="N21" s="479">
        <v>41</v>
      </c>
      <c r="O21" s="477">
        <v>52</v>
      </c>
      <c r="P21" s="478">
        <v>34</v>
      </c>
      <c r="Q21" s="487">
        <v>53</v>
      </c>
      <c r="R21" s="477">
        <v>55</v>
      </c>
    </row>
    <row r="22" spans="2:26" x14ac:dyDescent="0.2">
      <c r="B22" s="172" t="s">
        <v>99</v>
      </c>
      <c r="C22" s="478">
        <v>27</v>
      </c>
      <c r="D22" s="481">
        <v>66</v>
      </c>
      <c r="E22" s="478">
        <v>29</v>
      </c>
      <c r="F22" s="478">
        <v>51</v>
      </c>
      <c r="G22" s="478">
        <v>45</v>
      </c>
      <c r="H22" s="478">
        <v>34</v>
      </c>
      <c r="I22" s="477">
        <v>43</v>
      </c>
      <c r="J22" s="479">
        <v>23</v>
      </c>
      <c r="K22" s="477">
        <v>47</v>
      </c>
      <c r="L22" s="497">
        <v>36</v>
      </c>
      <c r="M22" s="478">
        <v>26</v>
      </c>
      <c r="N22" s="487">
        <v>24</v>
      </c>
      <c r="O22" s="477">
        <v>54</v>
      </c>
      <c r="P22" s="478">
        <v>51</v>
      </c>
      <c r="Q22" s="487">
        <v>40</v>
      </c>
      <c r="R22" s="477">
        <v>62</v>
      </c>
    </row>
    <row r="23" spans="2:26" x14ac:dyDescent="0.2">
      <c r="B23" s="171" t="s">
        <v>100</v>
      </c>
      <c r="C23" s="477">
        <v>43</v>
      </c>
      <c r="D23" s="488">
        <v>31</v>
      </c>
      <c r="E23" s="477">
        <v>54</v>
      </c>
      <c r="F23" s="478">
        <v>34</v>
      </c>
      <c r="G23" s="478">
        <v>36</v>
      </c>
      <c r="H23" s="477">
        <v>41</v>
      </c>
      <c r="I23" s="478">
        <v>26</v>
      </c>
      <c r="J23" s="487">
        <v>45</v>
      </c>
      <c r="K23" s="478">
        <v>24</v>
      </c>
      <c r="L23" s="497">
        <v>42</v>
      </c>
      <c r="M23" s="478">
        <v>39</v>
      </c>
      <c r="N23" s="479">
        <v>25</v>
      </c>
      <c r="O23" s="477">
        <v>41</v>
      </c>
      <c r="P23" s="478">
        <v>38</v>
      </c>
      <c r="Q23" s="487">
        <v>42</v>
      </c>
      <c r="R23" s="477">
        <v>31</v>
      </c>
    </row>
    <row r="24" spans="2:26" x14ac:dyDescent="0.2">
      <c r="B24" s="172" t="s">
        <v>101</v>
      </c>
      <c r="C24" s="478">
        <v>29</v>
      </c>
      <c r="D24" s="481">
        <v>47</v>
      </c>
      <c r="E24" s="477">
        <v>61</v>
      </c>
      <c r="F24" s="498">
        <v>79</v>
      </c>
      <c r="G24" s="478">
        <v>25</v>
      </c>
      <c r="H24" s="478">
        <v>17</v>
      </c>
      <c r="I24" s="478">
        <v>39</v>
      </c>
      <c r="J24" s="487">
        <v>50</v>
      </c>
      <c r="K24" s="478">
        <v>43</v>
      </c>
      <c r="L24" s="480">
        <v>39</v>
      </c>
      <c r="M24" s="477">
        <v>52</v>
      </c>
      <c r="N24" s="487">
        <v>23</v>
      </c>
      <c r="O24" s="477">
        <v>46</v>
      </c>
      <c r="P24" s="478">
        <v>27</v>
      </c>
      <c r="Q24" s="487">
        <v>58</v>
      </c>
      <c r="R24" s="478">
        <v>26</v>
      </c>
    </row>
    <row r="25" spans="2:26" ht="13.5" thickBot="1" x14ac:dyDescent="0.25">
      <c r="B25" s="173" t="s">
        <v>102</v>
      </c>
      <c r="C25" s="477">
        <v>58</v>
      </c>
      <c r="D25" s="488">
        <v>37</v>
      </c>
      <c r="E25" s="499">
        <v>45</v>
      </c>
      <c r="F25" s="477">
        <v>49</v>
      </c>
      <c r="G25" s="481">
        <v>37</v>
      </c>
      <c r="H25" s="478">
        <v>34</v>
      </c>
      <c r="I25" s="478">
        <v>24</v>
      </c>
      <c r="J25" s="481">
        <v>39</v>
      </c>
      <c r="K25" s="478">
        <v>32</v>
      </c>
      <c r="L25" s="480">
        <v>28</v>
      </c>
      <c r="M25" s="477">
        <v>39</v>
      </c>
      <c r="N25" s="487">
        <v>40</v>
      </c>
      <c r="O25" s="478">
        <v>32</v>
      </c>
      <c r="P25" s="478">
        <v>31</v>
      </c>
      <c r="Q25" s="487">
        <v>48</v>
      </c>
      <c r="R25" s="500">
        <v>58</v>
      </c>
    </row>
    <row r="26" spans="2:26" ht="13.5" thickBot="1" x14ac:dyDescent="0.25">
      <c r="B26" s="174" t="s">
        <v>103</v>
      </c>
      <c r="C26" s="482">
        <f t="shared" ref="C26:K26" si="0">SUM(C11:C25)</f>
        <v>631</v>
      </c>
      <c r="D26" s="483">
        <f t="shared" si="0"/>
        <v>550</v>
      </c>
      <c r="E26" s="482">
        <f t="shared" si="0"/>
        <v>650</v>
      </c>
      <c r="F26" s="482">
        <f t="shared" si="0"/>
        <v>677</v>
      </c>
      <c r="G26" s="482">
        <f t="shared" si="0"/>
        <v>616</v>
      </c>
      <c r="H26" s="482">
        <f t="shared" si="0"/>
        <v>562</v>
      </c>
      <c r="I26" s="482">
        <f t="shared" si="0"/>
        <v>570</v>
      </c>
      <c r="J26" s="484">
        <f t="shared" si="0"/>
        <v>630</v>
      </c>
      <c r="K26" s="482">
        <f t="shared" si="0"/>
        <v>568</v>
      </c>
      <c r="L26" s="483">
        <f>SUM(L11:L25)</f>
        <v>546</v>
      </c>
      <c r="M26" s="482">
        <f t="shared" ref="M26:R26" si="1">SUM(M11:M25)</f>
        <v>596</v>
      </c>
      <c r="N26" s="484">
        <f t="shared" si="1"/>
        <v>606</v>
      </c>
      <c r="O26" s="482">
        <f t="shared" si="1"/>
        <v>640</v>
      </c>
      <c r="P26" s="482">
        <f t="shared" si="1"/>
        <v>474</v>
      </c>
      <c r="Q26" s="484">
        <f t="shared" si="1"/>
        <v>755</v>
      </c>
      <c r="R26" s="482">
        <f t="shared" si="1"/>
        <v>677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485">
        <f>+C26/15</f>
        <v>42.06666666666667</v>
      </c>
      <c r="D27" s="485">
        <f t="shared" ref="D27:R27" si="2">+D26/15</f>
        <v>36.666666666666664</v>
      </c>
      <c r="E27" s="485">
        <f t="shared" si="2"/>
        <v>43.333333333333336</v>
      </c>
      <c r="F27" s="485">
        <f t="shared" si="2"/>
        <v>45.133333333333333</v>
      </c>
      <c r="G27" s="485">
        <f t="shared" si="2"/>
        <v>41.06666666666667</v>
      </c>
      <c r="H27" s="485">
        <f t="shared" si="2"/>
        <v>37.466666666666669</v>
      </c>
      <c r="I27" s="485">
        <f t="shared" si="2"/>
        <v>38</v>
      </c>
      <c r="J27" s="485">
        <f t="shared" si="2"/>
        <v>42</v>
      </c>
      <c r="K27" s="485">
        <f t="shared" si="2"/>
        <v>37.866666666666667</v>
      </c>
      <c r="L27" s="485">
        <f t="shared" si="2"/>
        <v>36.4</v>
      </c>
      <c r="M27" s="485">
        <f t="shared" si="2"/>
        <v>39.733333333333334</v>
      </c>
      <c r="N27" s="485">
        <f t="shared" si="2"/>
        <v>40.4</v>
      </c>
      <c r="O27" s="485">
        <f t="shared" si="2"/>
        <v>42.666666666666664</v>
      </c>
      <c r="P27" s="485">
        <f t="shared" si="2"/>
        <v>31.6</v>
      </c>
      <c r="Q27" s="486">
        <f t="shared" si="2"/>
        <v>50.333333333333336</v>
      </c>
      <c r="R27" s="485">
        <f t="shared" si="2"/>
        <v>45.133333333333333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464D7-6D43-4AF9-B0B2-5A68808DF43B}">
  <sheetPr>
    <tabColor theme="6" tint="0.39997558519241921"/>
  </sheetPr>
  <dimension ref="A1:T99"/>
  <sheetViews>
    <sheetView showGridLines="0" workbookViewId="0">
      <selection activeCell="L67" sqref="L67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701" t="s">
        <v>190</v>
      </c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702" t="s">
        <v>30</v>
      </c>
      <c r="S1" s="702"/>
    </row>
    <row r="2" spans="1:19" ht="15" x14ac:dyDescent="0.2">
      <c r="A2" s="685" t="s">
        <v>24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30"/>
      <c r="D4" s="286"/>
      <c r="E4" s="327"/>
      <c r="F4" s="5"/>
      <c r="G4" s="108"/>
      <c r="H4" s="120"/>
      <c r="I4" s="424"/>
      <c r="J4" s="126"/>
      <c r="K4" s="459"/>
      <c r="L4" s="111"/>
      <c r="M4" s="120"/>
      <c r="N4" s="456"/>
      <c r="O4" s="424"/>
      <c r="P4" s="462"/>
      <c r="Q4" s="197"/>
      <c r="R4" s="424"/>
      <c r="S4" s="657">
        <v>44034</v>
      </c>
    </row>
    <row r="5" spans="1:19" x14ac:dyDescent="0.2">
      <c r="C5" s="331"/>
      <c r="D5" s="287"/>
      <c r="E5" s="328"/>
      <c r="F5" s="11"/>
      <c r="G5" s="109"/>
      <c r="H5" s="36"/>
      <c r="I5" s="425"/>
      <c r="J5" s="127"/>
      <c r="K5" s="460"/>
      <c r="L5" s="112"/>
      <c r="M5" s="36"/>
      <c r="N5" s="457"/>
      <c r="O5" s="425"/>
      <c r="P5" s="463"/>
      <c r="Q5" s="12"/>
      <c r="R5" s="425"/>
      <c r="S5" s="658"/>
    </row>
    <row r="6" spans="1:19" x14ac:dyDescent="0.2">
      <c r="B6" s="338" t="s">
        <v>0</v>
      </c>
      <c r="C6" s="331"/>
      <c r="D6" s="287"/>
      <c r="E6" s="328"/>
      <c r="F6" s="11"/>
      <c r="G6" s="109"/>
      <c r="H6" s="36"/>
      <c r="I6" s="425"/>
      <c r="J6" s="127"/>
      <c r="K6" s="460"/>
      <c r="L6" s="112"/>
      <c r="M6" s="36"/>
      <c r="N6" s="457"/>
      <c r="O6" s="425"/>
      <c r="P6" s="463"/>
      <c r="Q6" s="12"/>
      <c r="R6" s="425"/>
      <c r="S6" s="658"/>
    </row>
    <row r="7" spans="1:19" x14ac:dyDescent="0.2">
      <c r="C7" s="331"/>
      <c r="D7" s="287"/>
      <c r="E7" s="328"/>
      <c r="F7" s="11"/>
      <c r="G7" s="109"/>
      <c r="H7" s="36"/>
      <c r="I7" s="425"/>
      <c r="J7" s="127"/>
      <c r="K7" s="460"/>
      <c r="L7" s="112"/>
      <c r="M7" s="36"/>
      <c r="N7" s="457"/>
      <c r="O7" s="425"/>
      <c r="P7" s="463"/>
      <c r="Q7" s="12"/>
      <c r="R7" s="425"/>
      <c r="S7" s="658"/>
    </row>
    <row r="8" spans="1:19" s="365" customFormat="1" ht="14.25" thickBot="1" x14ac:dyDescent="0.3">
      <c r="C8" s="332"/>
      <c r="D8" s="288"/>
      <c r="E8" s="329"/>
      <c r="F8" s="40"/>
      <c r="G8" s="110"/>
      <c r="H8" s="121"/>
      <c r="I8" s="454"/>
      <c r="J8" s="128"/>
      <c r="K8" s="461"/>
      <c r="L8" s="113"/>
      <c r="M8" s="121"/>
      <c r="N8" s="458"/>
      <c r="O8" s="454"/>
      <c r="P8" s="454"/>
      <c r="Q8" s="311"/>
      <c r="R8" s="426"/>
      <c r="S8" s="658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8"/>
    </row>
    <row r="10" spans="1:19" s="384" customFormat="1" ht="9" thickBot="1" x14ac:dyDescent="0.2">
      <c r="C10" s="65" t="s">
        <v>142</v>
      </c>
      <c r="D10" s="65" t="s">
        <v>23</v>
      </c>
      <c r="E10" s="65" t="s">
        <v>168</v>
      </c>
      <c r="F10" s="295" t="s">
        <v>3</v>
      </c>
      <c r="G10" s="65" t="s">
        <v>169</v>
      </c>
      <c r="H10" s="65" t="s">
        <v>68</v>
      </c>
      <c r="I10" s="65" t="s">
        <v>177</v>
      </c>
      <c r="J10" s="65" t="s">
        <v>4</v>
      </c>
      <c r="K10" s="65" t="s">
        <v>116</v>
      </c>
      <c r="L10" s="65" t="s">
        <v>25</v>
      </c>
      <c r="M10" s="65" t="s">
        <v>119</v>
      </c>
      <c r="N10" s="65" t="s">
        <v>112</v>
      </c>
      <c r="O10" s="65" t="s">
        <v>27</v>
      </c>
      <c r="P10" s="65" t="s">
        <v>170</v>
      </c>
      <c r="Q10" s="65" t="s">
        <v>83</v>
      </c>
      <c r="R10" s="65" t="s">
        <v>22</v>
      </c>
      <c r="S10" s="659"/>
    </row>
    <row r="11" spans="1:19" s="387" customFormat="1" x14ac:dyDescent="0.2">
      <c r="B11" s="663" t="s">
        <v>191</v>
      </c>
      <c r="C11" s="665">
        <v>0</v>
      </c>
      <c r="D11" s="669">
        <v>-38.75</v>
      </c>
      <c r="E11" s="688">
        <v>138.75</v>
      </c>
      <c r="F11" s="669">
        <v>-19</v>
      </c>
      <c r="G11" s="671">
        <v>-138</v>
      </c>
      <c r="H11" s="688">
        <v>72.25</v>
      </c>
      <c r="I11" s="669">
        <v>-401.25</v>
      </c>
      <c r="J11" s="671">
        <v>-46.25</v>
      </c>
      <c r="K11" s="669">
        <v>0</v>
      </c>
      <c r="L11" s="669">
        <v>0</v>
      </c>
      <c r="M11" s="688">
        <v>96.25</v>
      </c>
      <c r="N11" s="669">
        <v>0</v>
      </c>
      <c r="O11" s="688">
        <v>90</v>
      </c>
      <c r="P11" s="688">
        <v>4.75</v>
      </c>
      <c r="Q11" s="669">
        <v>-58.5</v>
      </c>
      <c r="R11" s="669">
        <v>-150.25</v>
      </c>
      <c r="S11" s="682">
        <f>SUM(C11:R12)</f>
        <v>-450</v>
      </c>
    </row>
    <row r="12" spans="1:19" s="387" customFormat="1" ht="13.5" thickBot="1" x14ac:dyDescent="0.25">
      <c r="B12" s="664"/>
      <c r="C12" s="666"/>
      <c r="D12" s="670"/>
      <c r="E12" s="689"/>
      <c r="F12" s="670"/>
      <c r="G12" s="672"/>
      <c r="H12" s="689"/>
      <c r="I12" s="670"/>
      <c r="J12" s="672"/>
      <c r="K12" s="670"/>
      <c r="L12" s="670"/>
      <c r="M12" s="689"/>
      <c r="N12" s="670"/>
      <c r="O12" s="689"/>
      <c r="P12" s="689"/>
      <c r="Q12" s="670"/>
      <c r="R12" s="670"/>
      <c r="S12" s="683"/>
    </row>
    <row r="13" spans="1:19" x14ac:dyDescent="0.2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01">
        <v>10</v>
      </c>
      <c r="D14" s="401">
        <v>0</v>
      </c>
      <c r="E14" s="401">
        <v>0</v>
      </c>
      <c r="F14" s="401">
        <v>10</v>
      </c>
      <c r="G14" s="401">
        <v>10</v>
      </c>
      <c r="H14" s="401">
        <v>0</v>
      </c>
      <c r="I14" s="401">
        <v>0</v>
      </c>
      <c r="J14" s="401">
        <v>10</v>
      </c>
      <c r="K14" s="401">
        <v>10</v>
      </c>
      <c r="L14" s="401">
        <v>0</v>
      </c>
      <c r="M14" s="401">
        <v>10</v>
      </c>
      <c r="N14" s="401">
        <v>0</v>
      </c>
      <c r="O14" s="401">
        <v>0</v>
      </c>
      <c r="P14" s="401">
        <v>10</v>
      </c>
      <c r="Q14" s="401">
        <v>10</v>
      </c>
      <c r="R14" s="401">
        <v>0</v>
      </c>
      <c r="S14" s="392">
        <f t="shared" ref="S14:S31" si="0">SUM(C14:R14)</f>
        <v>80</v>
      </c>
    </row>
    <row r="15" spans="1:19" x14ac:dyDescent="0.2">
      <c r="B15" s="448" t="s">
        <v>33</v>
      </c>
      <c r="C15" s="401">
        <v>0</v>
      </c>
      <c r="D15" s="401">
        <v>10</v>
      </c>
      <c r="E15" s="401">
        <v>0</v>
      </c>
      <c r="F15" s="401">
        <v>10</v>
      </c>
      <c r="G15" s="401">
        <v>0</v>
      </c>
      <c r="H15" s="401">
        <v>10</v>
      </c>
      <c r="I15" s="401">
        <v>10</v>
      </c>
      <c r="J15" s="401">
        <v>10</v>
      </c>
      <c r="K15" s="401">
        <v>0</v>
      </c>
      <c r="L15" s="401">
        <v>10</v>
      </c>
      <c r="M15" s="401">
        <v>0</v>
      </c>
      <c r="N15" s="401">
        <v>10</v>
      </c>
      <c r="O15" s="401">
        <v>0</v>
      </c>
      <c r="P15" s="401">
        <v>0</v>
      </c>
      <c r="Q15" s="401">
        <v>0</v>
      </c>
      <c r="R15" s="401">
        <v>10</v>
      </c>
      <c r="S15" s="394">
        <f t="shared" si="0"/>
        <v>80</v>
      </c>
    </row>
    <row r="16" spans="1:19" x14ac:dyDescent="0.2">
      <c r="B16" s="447" t="s">
        <v>34</v>
      </c>
      <c r="C16" s="401">
        <v>10</v>
      </c>
      <c r="D16" s="401">
        <v>10</v>
      </c>
      <c r="E16" s="401">
        <v>0</v>
      </c>
      <c r="F16" s="401">
        <v>0</v>
      </c>
      <c r="G16" s="401">
        <v>0</v>
      </c>
      <c r="H16" s="401">
        <v>0</v>
      </c>
      <c r="I16" s="401">
        <v>10</v>
      </c>
      <c r="J16" s="401">
        <v>10</v>
      </c>
      <c r="K16" s="401">
        <v>0</v>
      </c>
      <c r="L16" s="401">
        <v>0</v>
      </c>
      <c r="M16" s="401">
        <v>0</v>
      </c>
      <c r="N16" s="401">
        <v>10</v>
      </c>
      <c r="O16" s="401">
        <v>10</v>
      </c>
      <c r="P16" s="401">
        <v>0</v>
      </c>
      <c r="Q16" s="401">
        <v>10</v>
      </c>
      <c r="R16" s="401">
        <v>10</v>
      </c>
      <c r="S16" s="392">
        <f t="shared" si="0"/>
        <v>80</v>
      </c>
    </row>
    <row r="17" spans="1:19" x14ac:dyDescent="0.2">
      <c r="B17" s="448" t="s">
        <v>47</v>
      </c>
      <c r="C17" s="445">
        <v>10</v>
      </c>
      <c r="D17" s="395">
        <v>10</v>
      </c>
      <c r="E17" s="395">
        <v>10</v>
      </c>
      <c r="F17" s="395"/>
      <c r="G17" s="396">
        <v>10</v>
      </c>
      <c r="H17" s="395"/>
      <c r="I17" s="396">
        <v>10</v>
      </c>
      <c r="J17" s="443"/>
      <c r="K17" s="395"/>
      <c r="L17" s="395"/>
      <c r="M17" s="395"/>
      <c r="N17" s="395"/>
      <c r="O17" s="395">
        <v>10</v>
      </c>
      <c r="P17" s="395"/>
      <c r="Q17" s="395"/>
      <c r="R17" s="395">
        <v>10</v>
      </c>
      <c r="S17" s="397">
        <f t="shared" si="0"/>
        <v>70</v>
      </c>
    </row>
    <row r="18" spans="1:19" x14ac:dyDescent="0.2">
      <c r="B18" s="447" t="s">
        <v>35</v>
      </c>
      <c r="C18" s="401">
        <v>10</v>
      </c>
      <c r="D18" s="401">
        <v>0</v>
      </c>
      <c r="E18" s="401">
        <v>10</v>
      </c>
      <c r="F18" s="401">
        <v>10</v>
      </c>
      <c r="G18" s="401">
        <v>0</v>
      </c>
      <c r="H18" s="401">
        <v>0</v>
      </c>
      <c r="I18" s="401">
        <v>10</v>
      </c>
      <c r="J18" s="401">
        <v>0</v>
      </c>
      <c r="K18" s="401">
        <v>0</v>
      </c>
      <c r="L18" s="401">
        <v>10</v>
      </c>
      <c r="M18" s="401">
        <v>10</v>
      </c>
      <c r="N18" s="401">
        <v>0</v>
      </c>
      <c r="O18" s="401">
        <v>10</v>
      </c>
      <c r="P18" s="401">
        <v>0</v>
      </c>
      <c r="Q18" s="401">
        <v>10</v>
      </c>
      <c r="R18" s="401">
        <v>0</v>
      </c>
      <c r="S18" s="392">
        <f t="shared" si="0"/>
        <v>80</v>
      </c>
    </row>
    <row r="19" spans="1:19" x14ac:dyDescent="0.2">
      <c r="B19" s="448" t="s">
        <v>36</v>
      </c>
      <c r="C19" s="401">
        <v>0</v>
      </c>
      <c r="D19" s="401">
        <v>10</v>
      </c>
      <c r="E19" s="401">
        <v>10</v>
      </c>
      <c r="F19" s="401">
        <v>10</v>
      </c>
      <c r="G19" s="401">
        <v>0</v>
      </c>
      <c r="H19" s="401">
        <v>10</v>
      </c>
      <c r="I19" s="401">
        <v>0</v>
      </c>
      <c r="J19" s="401">
        <v>10</v>
      </c>
      <c r="K19" s="401">
        <v>10</v>
      </c>
      <c r="L19" s="401">
        <v>10</v>
      </c>
      <c r="M19" s="401">
        <v>10</v>
      </c>
      <c r="N19" s="401">
        <v>0</v>
      </c>
      <c r="O19" s="401">
        <v>0</v>
      </c>
      <c r="P19" s="401">
        <v>0</v>
      </c>
      <c r="Q19" s="401">
        <v>0</v>
      </c>
      <c r="R19" s="401">
        <v>0</v>
      </c>
      <c r="S19" s="394">
        <f t="shared" si="0"/>
        <v>80</v>
      </c>
    </row>
    <row r="20" spans="1:19" x14ac:dyDescent="0.2">
      <c r="B20" s="447" t="s">
        <v>37</v>
      </c>
      <c r="C20" s="401">
        <v>10</v>
      </c>
      <c r="D20" s="401">
        <v>10</v>
      </c>
      <c r="E20" s="401">
        <v>0</v>
      </c>
      <c r="F20" s="401">
        <v>10</v>
      </c>
      <c r="G20" s="401">
        <v>0</v>
      </c>
      <c r="H20" s="401">
        <v>0</v>
      </c>
      <c r="I20" s="401">
        <v>0</v>
      </c>
      <c r="J20" s="401">
        <v>10</v>
      </c>
      <c r="K20" s="401">
        <v>10</v>
      </c>
      <c r="L20" s="401">
        <v>10</v>
      </c>
      <c r="M20" s="401">
        <v>0</v>
      </c>
      <c r="N20" s="401">
        <v>0</v>
      </c>
      <c r="O20" s="401">
        <v>0</v>
      </c>
      <c r="P20" s="401">
        <v>10</v>
      </c>
      <c r="Q20" s="401">
        <v>0</v>
      </c>
      <c r="R20" s="401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/>
      <c r="D21" s="398">
        <v>10</v>
      </c>
      <c r="E21" s="396">
        <v>10</v>
      </c>
      <c r="F21" s="398"/>
      <c r="G21" s="399"/>
      <c r="H21" s="395"/>
      <c r="I21" s="398"/>
      <c r="J21" s="396"/>
      <c r="K21" s="395"/>
      <c r="L21" s="398"/>
      <c r="M21" s="395"/>
      <c r="N21" s="395"/>
      <c r="O21" s="398"/>
      <c r="P21" s="395"/>
      <c r="Q21" s="398"/>
      <c r="R21" s="398"/>
      <c r="S21" s="400">
        <f t="shared" si="0"/>
        <v>20</v>
      </c>
    </row>
    <row r="22" spans="1:19" x14ac:dyDescent="0.2">
      <c r="B22" s="447" t="s">
        <v>38</v>
      </c>
      <c r="C22" s="401">
        <v>10</v>
      </c>
      <c r="D22" s="401">
        <v>10</v>
      </c>
      <c r="E22" s="401">
        <v>0</v>
      </c>
      <c r="F22" s="401">
        <v>10</v>
      </c>
      <c r="G22" s="401">
        <v>10</v>
      </c>
      <c r="H22" s="401">
        <v>0</v>
      </c>
      <c r="I22" s="401">
        <v>0</v>
      </c>
      <c r="J22" s="401">
        <v>0</v>
      </c>
      <c r="K22" s="401">
        <v>0</v>
      </c>
      <c r="L22" s="401">
        <v>10</v>
      </c>
      <c r="M22" s="401">
        <v>0</v>
      </c>
      <c r="N22" s="401">
        <v>10</v>
      </c>
      <c r="O22" s="401">
        <v>0</v>
      </c>
      <c r="P22" s="401">
        <v>10</v>
      </c>
      <c r="Q22" s="401">
        <v>0</v>
      </c>
      <c r="R22" s="401">
        <v>10</v>
      </c>
      <c r="S22" s="401">
        <f t="shared" si="0"/>
        <v>80</v>
      </c>
    </row>
    <row r="23" spans="1:19" x14ac:dyDescent="0.2">
      <c r="B23" s="448" t="s">
        <v>39</v>
      </c>
      <c r="C23" s="401">
        <v>10</v>
      </c>
      <c r="D23" s="401">
        <v>0</v>
      </c>
      <c r="E23" s="401">
        <v>0</v>
      </c>
      <c r="F23" s="401">
        <v>0</v>
      </c>
      <c r="G23" s="401">
        <v>0</v>
      </c>
      <c r="H23" s="401">
        <v>10</v>
      </c>
      <c r="I23" s="401">
        <v>10</v>
      </c>
      <c r="J23" s="401">
        <v>10</v>
      </c>
      <c r="K23" s="401">
        <v>0</v>
      </c>
      <c r="L23" s="401">
        <v>10</v>
      </c>
      <c r="M23" s="401">
        <v>10</v>
      </c>
      <c r="N23" s="401">
        <v>10</v>
      </c>
      <c r="O23" s="401">
        <v>0</v>
      </c>
      <c r="P23" s="401">
        <v>0</v>
      </c>
      <c r="Q23" s="401">
        <v>0</v>
      </c>
      <c r="R23" s="401">
        <v>10</v>
      </c>
      <c r="S23" s="394">
        <f t="shared" si="0"/>
        <v>80</v>
      </c>
    </row>
    <row r="24" spans="1:19" x14ac:dyDescent="0.2">
      <c r="B24" s="447" t="s">
        <v>40</v>
      </c>
      <c r="C24" s="401">
        <v>10</v>
      </c>
      <c r="D24" s="401">
        <v>10</v>
      </c>
      <c r="E24" s="401">
        <v>10</v>
      </c>
      <c r="F24" s="401">
        <v>0</v>
      </c>
      <c r="G24" s="401">
        <v>10</v>
      </c>
      <c r="H24" s="401">
        <v>10</v>
      </c>
      <c r="I24" s="401">
        <v>0</v>
      </c>
      <c r="J24" s="401">
        <v>0</v>
      </c>
      <c r="K24" s="401">
        <v>10</v>
      </c>
      <c r="L24" s="401">
        <v>0</v>
      </c>
      <c r="M24" s="401">
        <v>0</v>
      </c>
      <c r="N24" s="401">
        <v>0</v>
      </c>
      <c r="O24" s="401">
        <v>10</v>
      </c>
      <c r="P24" s="401">
        <v>0</v>
      </c>
      <c r="Q24" s="401">
        <v>0</v>
      </c>
      <c r="R24" s="401">
        <v>10</v>
      </c>
      <c r="S24" s="392">
        <f t="shared" si="0"/>
        <v>80</v>
      </c>
    </row>
    <row r="25" spans="1:19" x14ac:dyDescent="0.2">
      <c r="B25" s="448" t="s">
        <v>47</v>
      </c>
      <c r="C25" s="400"/>
      <c r="D25" s="398">
        <v>10</v>
      </c>
      <c r="E25" s="398"/>
      <c r="F25" s="398"/>
      <c r="G25" s="399"/>
      <c r="H25" s="398"/>
      <c r="I25" s="398">
        <v>10</v>
      </c>
      <c r="J25" s="444"/>
      <c r="K25" s="398"/>
      <c r="L25" s="396"/>
      <c r="M25" s="399"/>
      <c r="N25" s="398"/>
      <c r="O25" s="398"/>
      <c r="P25" s="396"/>
      <c r="Q25" s="396"/>
      <c r="R25" s="398"/>
      <c r="S25" s="397">
        <f t="shared" si="0"/>
        <v>20</v>
      </c>
    </row>
    <row r="26" spans="1:19" x14ac:dyDescent="0.2">
      <c r="B26" s="447" t="s">
        <v>41</v>
      </c>
      <c r="C26" s="401">
        <v>10</v>
      </c>
      <c r="D26" s="401">
        <v>10</v>
      </c>
      <c r="E26" s="401">
        <v>0</v>
      </c>
      <c r="F26" s="401">
        <v>0</v>
      </c>
      <c r="G26" s="401">
        <v>10</v>
      </c>
      <c r="H26" s="401">
        <v>10</v>
      </c>
      <c r="I26" s="401">
        <v>10</v>
      </c>
      <c r="J26" s="401">
        <v>10</v>
      </c>
      <c r="K26" s="401">
        <v>0</v>
      </c>
      <c r="L26" s="401">
        <v>0</v>
      </c>
      <c r="M26" s="401">
        <v>0</v>
      </c>
      <c r="N26" s="401">
        <v>0</v>
      </c>
      <c r="O26" s="401">
        <v>10</v>
      </c>
      <c r="P26" s="401">
        <v>10</v>
      </c>
      <c r="Q26" s="401">
        <v>0</v>
      </c>
      <c r="R26" s="401">
        <v>0</v>
      </c>
      <c r="S26" s="392">
        <f t="shared" si="0"/>
        <v>80</v>
      </c>
    </row>
    <row r="27" spans="1:19" x14ac:dyDescent="0.2">
      <c r="B27" s="448" t="s">
        <v>42</v>
      </c>
      <c r="C27" s="401">
        <v>10</v>
      </c>
      <c r="D27" s="401">
        <v>10</v>
      </c>
      <c r="E27" s="401">
        <v>0</v>
      </c>
      <c r="F27" s="401">
        <v>0</v>
      </c>
      <c r="G27" s="401">
        <v>10</v>
      </c>
      <c r="H27" s="401">
        <v>10</v>
      </c>
      <c r="I27" s="401">
        <v>0</v>
      </c>
      <c r="J27" s="401">
        <v>0</v>
      </c>
      <c r="K27" s="401">
        <v>10</v>
      </c>
      <c r="L27" s="401">
        <v>0</v>
      </c>
      <c r="M27" s="401">
        <v>10</v>
      </c>
      <c r="N27" s="401">
        <v>10</v>
      </c>
      <c r="O27" s="401">
        <v>0</v>
      </c>
      <c r="P27" s="401">
        <v>0</v>
      </c>
      <c r="Q27" s="401">
        <v>0</v>
      </c>
      <c r="R27" s="401">
        <v>10</v>
      </c>
      <c r="S27" s="394">
        <f t="shared" si="0"/>
        <v>80</v>
      </c>
    </row>
    <row r="28" spans="1:19" x14ac:dyDescent="0.2">
      <c r="B28" s="447" t="s">
        <v>43</v>
      </c>
      <c r="C28" s="401">
        <v>0</v>
      </c>
      <c r="D28" s="401">
        <v>0</v>
      </c>
      <c r="E28" s="401">
        <v>0</v>
      </c>
      <c r="F28" s="401">
        <v>0</v>
      </c>
      <c r="G28" s="401">
        <v>10</v>
      </c>
      <c r="H28" s="401">
        <v>0</v>
      </c>
      <c r="I28" s="401">
        <v>0</v>
      </c>
      <c r="J28" s="401">
        <v>10</v>
      </c>
      <c r="K28" s="401">
        <v>0</v>
      </c>
      <c r="L28" s="401">
        <v>10</v>
      </c>
      <c r="M28" s="401">
        <v>10</v>
      </c>
      <c r="N28" s="401">
        <v>0</v>
      </c>
      <c r="O28" s="401">
        <v>10</v>
      </c>
      <c r="P28" s="401">
        <v>10</v>
      </c>
      <c r="Q28" s="401">
        <v>10</v>
      </c>
      <c r="R28" s="401">
        <v>10</v>
      </c>
      <c r="S28" s="392">
        <f t="shared" si="0"/>
        <v>80</v>
      </c>
    </row>
    <row r="29" spans="1:19" x14ac:dyDescent="0.2">
      <c r="B29" s="448" t="s">
        <v>44</v>
      </c>
      <c r="C29" s="401">
        <v>10</v>
      </c>
      <c r="D29" s="401">
        <v>10</v>
      </c>
      <c r="E29" s="401">
        <v>0</v>
      </c>
      <c r="F29" s="401">
        <v>0</v>
      </c>
      <c r="G29" s="401">
        <v>0</v>
      </c>
      <c r="H29" s="401">
        <v>0</v>
      </c>
      <c r="I29" s="401">
        <v>10</v>
      </c>
      <c r="J29" s="401">
        <v>10</v>
      </c>
      <c r="K29" s="401">
        <v>0</v>
      </c>
      <c r="L29" s="401">
        <v>10</v>
      </c>
      <c r="M29" s="401">
        <v>0</v>
      </c>
      <c r="N29" s="401">
        <v>10</v>
      </c>
      <c r="O29" s="401">
        <v>10</v>
      </c>
      <c r="P29" s="401">
        <v>0</v>
      </c>
      <c r="Q29" s="401">
        <v>10</v>
      </c>
      <c r="R29" s="401">
        <v>0</v>
      </c>
      <c r="S29" s="394">
        <f t="shared" si="0"/>
        <v>80</v>
      </c>
    </row>
    <row r="30" spans="1:19" x14ac:dyDescent="0.2">
      <c r="B30" s="447" t="s">
        <v>45</v>
      </c>
      <c r="C30" s="401">
        <v>0</v>
      </c>
      <c r="D30" s="401">
        <v>10</v>
      </c>
      <c r="E30" s="401">
        <v>10</v>
      </c>
      <c r="F30" s="401">
        <v>10</v>
      </c>
      <c r="G30" s="401">
        <v>0</v>
      </c>
      <c r="H30" s="401">
        <v>0</v>
      </c>
      <c r="I30" s="401">
        <v>10</v>
      </c>
      <c r="J30" s="401">
        <v>0</v>
      </c>
      <c r="K30" s="401">
        <v>0</v>
      </c>
      <c r="L30" s="401">
        <v>0</v>
      </c>
      <c r="M30" s="401">
        <v>10</v>
      </c>
      <c r="N30" s="401">
        <v>10</v>
      </c>
      <c r="O30" s="401">
        <v>0</v>
      </c>
      <c r="P30" s="401">
        <v>10</v>
      </c>
      <c r="Q30" s="401">
        <v>10</v>
      </c>
      <c r="R30" s="401">
        <v>0</v>
      </c>
      <c r="S30" s="392">
        <f t="shared" si="0"/>
        <v>80</v>
      </c>
    </row>
    <row r="31" spans="1:19" ht="13.5" thickBot="1" x14ac:dyDescent="0.25">
      <c r="B31" s="449" t="s">
        <v>46</v>
      </c>
      <c r="C31" s="401">
        <v>0</v>
      </c>
      <c r="D31" s="401">
        <v>0</v>
      </c>
      <c r="E31" s="401">
        <v>10</v>
      </c>
      <c r="F31" s="401">
        <v>10</v>
      </c>
      <c r="G31" s="401">
        <v>0</v>
      </c>
      <c r="H31" s="401">
        <v>10</v>
      </c>
      <c r="I31" s="401">
        <v>10</v>
      </c>
      <c r="J31" s="401">
        <v>0</v>
      </c>
      <c r="K31" s="401">
        <v>10</v>
      </c>
      <c r="L31" s="401">
        <v>10</v>
      </c>
      <c r="M31" s="401">
        <v>0</v>
      </c>
      <c r="N31" s="401">
        <v>0</v>
      </c>
      <c r="O31" s="401">
        <v>10</v>
      </c>
      <c r="P31" s="401">
        <v>10</v>
      </c>
      <c r="Q31" s="401">
        <v>0</v>
      </c>
      <c r="R31" s="401">
        <v>0</v>
      </c>
      <c r="S31" s="403">
        <f t="shared" si="0"/>
        <v>80</v>
      </c>
    </row>
    <row r="32" spans="1:19" ht="13.5" thickBot="1" x14ac:dyDescent="0.25">
      <c r="B32" s="451" t="s">
        <v>192</v>
      </c>
      <c r="C32" s="405">
        <f>SUM(C13:C31)</f>
        <v>128.75</v>
      </c>
      <c r="D32" s="405">
        <f t="shared" ref="D32:S32" si="1">SUM(D13:D31)</f>
        <v>148.75</v>
      </c>
      <c r="E32" s="405">
        <f t="shared" si="1"/>
        <v>88.75</v>
      </c>
      <c r="F32" s="405">
        <f t="shared" si="1"/>
        <v>98.75</v>
      </c>
      <c r="G32" s="405">
        <f t="shared" si="1"/>
        <v>88.75</v>
      </c>
      <c r="H32" s="405">
        <f t="shared" si="1"/>
        <v>88.75</v>
      </c>
      <c r="I32" s="405">
        <f t="shared" si="1"/>
        <v>118.75</v>
      </c>
      <c r="J32" s="405">
        <f t="shared" si="1"/>
        <v>108.75</v>
      </c>
      <c r="K32" s="405">
        <f t="shared" si="1"/>
        <v>78.75</v>
      </c>
      <c r="L32" s="405">
        <f t="shared" si="1"/>
        <v>108.75</v>
      </c>
      <c r="M32" s="405">
        <f t="shared" si="1"/>
        <v>88.75</v>
      </c>
      <c r="N32" s="405">
        <f t="shared" si="1"/>
        <v>88.75</v>
      </c>
      <c r="O32" s="405">
        <f t="shared" si="1"/>
        <v>98.75</v>
      </c>
      <c r="P32" s="405">
        <f t="shared" si="1"/>
        <v>88.75</v>
      </c>
      <c r="Q32" s="405">
        <f t="shared" si="1"/>
        <v>78.75</v>
      </c>
      <c r="R32" s="405">
        <f t="shared" si="1"/>
        <v>108.75</v>
      </c>
      <c r="S32" s="405">
        <f t="shared" si="1"/>
        <v>1610</v>
      </c>
    </row>
    <row r="33" spans="2:19" ht="16.5" thickBot="1" x14ac:dyDescent="0.3">
      <c r="B33" s="452" t="s">
        <v>193</v>
      </c>
      <c r="C33" s="407">
        <f t="shared" ref="C33:S33" si="2">+C11+C32</f>
        <v>128.75</v>
      </c>
      <c r="D33" s="407">
        <f t="shared" si="2"/>
        <v>110</v>
      </c>
      <c r="E33" s="407">
        <f t="shared" si="2"/>
        <v>227.5</v>
      </c>
      <c r="F33" s="407">
        <f t="shared" si="2"/>
        <v>79.75</v>
      </c>
      <c r="G33" s="407">
        <f t="shared" si="2"/>
        <v>-49.25</v>
      </c>
      <c r="H33" s="407">
        <f t="shared" si="2"/>
        <v>161</v>
      </c>
      <c r="I33" s="407">
        <f t="shared" si="2"/>
        <v>-282.5</v>
      </c>
      <c r="J33" s="407">
        <f t="shared" si="2"/>
        <v>62.5</v>
      </c>
      <c r="K33" s="407">
        <f t="shared" si="2"/>
        <v>78.75</v>
      </c>
      <c r="L33" s="407">
        <f t="shared" si="2"/>
        <v>108.75</v>
      </c>
      <c r="M33" s="407">
        <f t="shared" si="2"/>
        <v>185</v>
      </c>
      <c r="N33" s="407">
        <f t="shared" si="2"/>
        <v>88.75</v>
      </c>
      <c r="O33" s="407">
        <f t="shared" si="2"/>
        <v>188.75</v>
      </c>
      <c r="P33" s="407">
        <f t="shared" si="2"/>
        <v>93.5</v>
      </c>
      <c r="Q33" s="407">
        <f t="shared" si="2"/>
        <v>20.25</v>
      </c>
      <c r="R33" s="407">
        <f t="shared" si="2"/>
        <v>-41.5</v>
      </c>
      <c r="S33" s="407">
        <f t="shared" si="2"/>
        <v>1160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>
        <v>138.75</v>
      </c>
      <c r="F35" s="411"/>
      <c r="G35" s="411"/>
      <c r="H35" s="411"/>
      <c r="I35" s="411"/>
      <c r="J35" s="411"/>
      <c r="K35" s="411"/>
      <c r="L35" s="411"/>
      <c r="M35" s="410"/>
      <c r="N35" s="411"/>
      <c r="O35" s="466">
        <f>90+18.75</f>
        <v>108.75</v>
      </c>
      <c r="P35" s="410"/>
      <c r="Q35" s="410"/>
      <c r="R35" s="412"/>
      <c r="S35" s="410">
        <f t="shared" ref="S35:S50" si="3">SUM(C35:R35)</f>
        <v>247.5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>
        <v>110</v>
      </c>
      <c r="E50" s="418"/>
      <c r="F50" s="418"/>
      <c r="G50" s="418"/>
      <c r="H50" s="416"/>
      <c r="I50" s="418"/>
      <c r="J50" s="418"/>
      <c r="K50" s="418">
        <v>0</v>
      </c>
      <c r="L50" s="418"/>
      <c r="M50" s="418"/>
      <c r="N50" s="418"/>
      <c r="O50" s="418"/>
      <c r="P50" s="418"/>
      <c r="Q50" s="416"/>
      <c r="R50" s="418"/>
      <c r="S50" s="416">
        <f t="shared" si="3"/>
        <v>110</v>
      </c>
    </row>
    <row r="51" spans="2:20" ht="13.5" thickBot="1" x14ac:dyDescent="0.25">
      <c r="B51" s="464" t="s">
        <v>194</v>
      </c>
      <c r="C51" s="420">
        <f t="shared" ref="C51:S51" si="4">SUM(C35:C50)</f>
        <v>0</v>
      </c>
      <c r="D51" s="420">
        <f t="shared" si="4"/>
        <v>110</v>
      </c>
      <c r="E51" s="420">
        <f t="shared" si="4"/>
        <v>138.75</v>
      </c>
      <c r="F51" s="420">
        <f t="shared" si="4"/>
        <v>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0</v>
      </c>
      <c r="K51" s="420">
        <f t="shared" si="4"/>
        <v>0</v>
      </c>
      <c r="L51" s="420">
        <f t="shared" si="4"/>
        <v>0</v>
      </c>
      <c r="M51" s="420">
        <f t="shared" si="4"/>
        <v>0</v>
      </c>
      <c r="N51" s="420">
        <f t="shared" si="4"/>
        <v>0</v>
      </c>
      <c r="O51" s="420">
        <f t="shared" si="4"/>
        <v>108.75</v>
      </c>
      <c r="P51" s="420">
        <f t="shared" si="4"/>
        <v>0</v>
      </c>
      <c r="Q51" s="420">
        <f t="shared" si="4"/>
        <v>0</v>
      </c>
      <c r="R51" s="420">
        <f t="shared" si="4"/>
        <v>0</v>
      </c>
      <c r="S51" s="420">
        <f t="shared" si="4"/>
        <v>357.5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60" t="s">
        <v>108</v>
      </c>
      <c r="C53" s="649">
        <f t="shared" ref="C53:S53" si="5">+C33-C51</f>
        <v>128.75</v>
      </c>
      <c r="D53" s="649">
        <f t="shared" si="5"/>
        <v>0</v>
      </c>
      <c r="E53" s="649">
        <f t="shared" si="5"/>
        <v>88.75</v>
      </c>
      <c r="F53" s="649">
        <f t="shared" si="5"/>
        <v>79.75</v>
      </c>
      <c r="G53" s="649">
        <f t="shared" si="5"/>
        <v>-49.25</v>
      </c>
      <c r="H53" s="649">
        <f t="shared" si="5"/>
        <v>161</v>
      </c>
      <c r="I53" s="649">
        <f t="shared" si="5"/>
        <v>-282.5</v>
      </c>
      <c r="J53" s="649">
        <f t="shared" si="5"/>
        <v>62.5</v>
      </c>
      <c r="K53" s="649">
        <f t="shared" si="5"/>
        <v>78.75</v>
      </c>
      <c r="L53" s="649">
        <f t="shared" si="5"/>
        <v>108.75</v>
      </c>
      <c r="M53" s="649">
        <f t="shared" si="5"/>
        <v>185</v>
      </c>
      <c r="N53" s="649">
        <f t="shared" si="5"/>
        <v>88.75</v>
      </c>
      <c r="O53" s="649">
        <f>+O33-O51</f>
        <v>80</v>
      </c>
      <c r="P53" s="649">
        <f t="shared" si="5"/>
        <v>93.5</v>
      </c>
      <c r="Q53" s="649">
        <f t="shared" si="5"/>
        <v>20.25</v>
      </c>
      <c r="R53" s="649">
        <f t="shared" si="5"/>
        <v>-41.5</v>
      </c>
      <c r="S53" s="649">
        <f t="shared" si="5"/>
        <v>802.5</v>
      </c>
    </row>
    <row r="54" spans="2:20" ht="12.75" customHeight="1" x14ac:dyDescent="0.2">
      <c r="B54" s="661"/>
      <c r="C54" s="650"/>
      <c r="D54" s="650"/>
      <c r="E54" s="650"/>
      <c r="F54" s="650"/>
      <c r="G54" s="650"/>
      <c r="H54" s="650"/>
      <c r="I54" s="650"/>
      <c r="J54" s="650"/>
      <c r="K54" s="650"/>
      <c r="L54" s="650"/>
      <c r="M54" s="650"/>
      <c r="N54" s="650"/>
      <c r="O54" s="650"/>
      <c r="P54" s="650"/>
      <c r="Q54" s="650"/>
      <c r="R54" s="650"/>
      <c r="S54" s="650"/>
    </row>
    <row r="55" spans="2:20" ht="12.75" customHeight="1" x14ac:dyDescent="0.2">
      <c r="B55" s="661"/>
      <c r="C55" s="650"/>
      <c r="D55" s="650"/>
      <c r="E55" s="650"/>
      <c r="F55" s="650"/>
      <c r="G55" s="650"/>
      <c r="H55" s="650"/>
      <c r="I55" s="650"/>
      <c r="J55" s="650"/>
      <c r="K55" s="650"/>
      <c r="L55" s="650"/>
      <c r="M55" s="650"/>
      <c r="N55" s="650"/>
      <c r="O55" s="650"/>
      <c r="P55" s="650"/>
      <c r="Q55" s="650"/>
      <c r="R55" s="650"/>
      <c r="S55" s="650"/>
    </row>
    <row r="56" spans="2:20" ht="13.5" customHeight="1" thickBot="1" x14ac:dyDescent="0.25">
      <c r="B56" s="662"/>
      <c r="C56" s="651"/>
      <c r="D56" s="651"/>
      <c r="E56" s="651"/>
      <c r="F56" s="651"/>
      <c r="G56" s="651"/>
      <c r="H56" s="651"/>
      <c r="I56" s="651"/>
      <c r="J56" s="651"/>
      <c r="K56" s="651"/>
      <c r="L56" s="651"/>
      <c r="M56" s="651"/>
      <c r="N56" s="651"/>
      <c r="O56" s="651"/>
      <c r="P56" s="651"/>
      <c r="Q56" s="651"/>
      <c r="R56" s="651"/>
      <c r="S56" s="651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195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>
        <v>316.5</v>
      </c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316.5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v>316.5</v>
      </c>
      <c r="R61" s="249"/>
      <c r="S61" s="250">
        <f t="shared" si="6"/>
        <v>316.5</v>
      </c>
    </row>
    <row r="62" spans="2:20" s="1" customFormat="1" x14ac:dyDescent="0.2">
      <c r="B62" s="247" t="s">
        <v>73</v>
      </c>
      <c r="C62" s="248"/>
      <c r="D62" s="248"/>
      <c r="E62" s="248"/>
      <c r="F62" s="248"/>
      <c r="G62" s="248">
        <v>211</v>
      </c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211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>
        <v>211</v>
      </c>
      <c r="L63" s="248"/>
      <c r="M63" s="248"/>
      <c r="N63" s="248"/>
      <c r="O63" s="248"/>
      <c r="P63" s="248"/>
      <c r="Q63" s="248"/>
      <c r="R63" s="249"/>
      <c r="S63" s="250">
        <f t="shared" si="6"/>
        <v>211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>
        <v>91.5</v>
      </c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91.5</v>
      </c>
    </row>
    <row r="65" spans="2:19" s="1" customFormat="1" x14ac:dyDescent="0.2">
      <c r="B65" s="247" t="s">
        <v>76</v>
      </c>
      <c r="C65" s="248"/>
      <c r="D65" s="248"/>
      <c r="E65" s="248">
        <v>91.5</v>
      </c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6"/>
        <v>91.5</v>
      </c>
    </row>
    <row r="66" spans="2:19" s="1" customFormat="1" x14ac:dyDescent="0.2">
      <c r="B66" s="423" t="s">
        <v>196</v>
      </c>
      <c r="C66" s="301"/>
      <c r="D66" s="301"/>
      <c r="E66" s="301"/>
      <c r="F66" s="301"/>
      <c r="G66" s="301"/>
      <c r="H66" s="301"/>
      <c r="I66" s="301"/>
      <c r="J66" s="301"/>
      <c r="K66" s="301">
        <v>261</v>
      </c>
      <c r="L66" s="301"/>
      <c r="M66" s="301"/>
      <c r="N66" s="301"/>
      <c r="O66" s="301"/>
      <c r="P66" s="301"/>
      <c r="Q66" s="301"/>
      <c r="R66" s="302"/>
      <c r="S66" s="303">
        <f t="shared" si="6"/>
        <v>261</v>
      </c>
    </row>
    <row r="67" spans="2:19" s="1" customFormat="1" ht="13.5" thickBot="1" x14ac:dyDescent="0.25">
      <c r="B67" s="422" t="s">
        <v>197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>
        <v>111</v>
      </c>
      <c r="R67" s="306"/>
      <c r="S67" s="303">
        <f t="shared" si="6"/>
        <v>111</v>
      </c>
    </row>
    <row r="68" spans="2:19" s="1" customFormat="1" ht="13.5" thickBot="1" x14ac:dyDescent="0.25">
      <c r="B68" s="255" t="s">
        <v>82</v>
      </c>
      <c r="C68" s="256">
        <f>SUM(C60:C67)</f>
        <v>0</v>
      </c>
      <c r="D68" s="256">
        <f t="shared" ref="D68:R68" si="7">SUM(D60:D67)</f>
        <v>0</v>
      </c>
      <c r="E68" s="256">
        <f t="shared" si="7"/>
        <v>408</v>
      </c>
      <c r="F68" s="256">
        <f t="shared" si="7"/>
        <v>0</v>
      </c>
      <c r="G68" s="256">
        <f t="shared" si="7"/>
        <v>302.5</v>
      </c>
      <c r="H68" s="256">
        <f t="shared" si="7"/>
        <v>0</v>
      </c>
      <c r="I68" s="256">
        <f t="shared" si="7"/>
        <v>0</v>
      </c>
      <c r="J68" s="256">
        <f t="shared" si="7"/>
        <v>0</v>
      </c>
      <c r="K68" s="256">
        <f t="shared" si="7"/>
        <v>472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0</v>
      </c>
      <c r="P68" s="256">
        <f t="shared" si="7"/>
        <v>0</v>
      </c>
      <c r="Q68" s="256">
        <f t="shared" si="7"/>
        <v>427.5</v>
      </c>
      <c r="R68" s="299">
        <f t="shared" si="7"/>
        <v>0</v>
      </c>
      <c r="S68" s="258">
        <f>SUM(S60:S67)</f>
        <v>1610</v>
      </c>
    </row>
    <row r="69" spans="2:19" s="1" customFormat="1" x14ac:dyDescent="0.2"/>
    <row r="70" spans="2:19" s="1" customFormat="1" x14ac:dyDescent="0.2">
      <c r="B70" s="274" t="s">
        <v>127</v>
      </c>
      <c r="C70" s="274">
        <v>-128.75</v>
      </c>
      <c r="D70" s="274"/>
      <c r="E70" s="274"/>
      <c r="F70" s="274"/>
      <c r="G70" s="274"/>
      <c r="H70" s="274"/>
      <c r="I70" s="274"/>
      <c r="J70" s="274">
        <v>-62.5</v>
      </c>
      <c r="K70" s="274">
        <v>388.75</v>
      </c>
      <c r="L70" s="274">
        <v>-108.75</v>
      </c>
      <c r="M70" s="274"/>
      <c r="N70" s="274">
        <v>-88.75</v>
      </c>
      <c r="O70" s="274"/>
      <c r="P70" s="274"/>
      <c r="Q70" s="274"/>
      <c r="R70" s="274"/>
      <c r="S70" s="238">
        <f>SUM(C70:R70)</f>
        <v>0</v>
      </c>
    </row>
    <row r="71" spans="2:19" s="1" customFormat="1" ht="13.5" thickBot="1" x14ac:dyDescent="0.25"/>
    <row r="72" spans="2:19" s="1" customFormat="1" ht="12.75" customHeight="1" x14ac:dyDescent="0.2">
      <c r="B72" s="700" t="s">
        <v>126</v>
      </c>
      <c r="C72" s="696">
        <f>+C53-C68+C70</f>
        <v>0</v>
      </c>
      <c r="D72" s="696">
        <f t="shared" ref="D72:R72" si="8">+D53-D68+D70</f>
        <v>0</v>
      </c>
      <c r="E72" s="696">
        <f t="shared" si="8"/>
        <v>-319.25</v>
      </c>
      <c r="F72" s="696">
        <f t="shared" si="8"/>
        <v>79.75</v>
      </c>
      <c r="G72" s="696">
        <f t="shared" si="8"/>
        <v>-351.75</v>
      </c>
      <c r="H72" s="696">
        <f t="shared" si="8"/>
        <v>161</v>
      </c>
      <c r="I72" s="696">
        <f t="shared" si="8"/>
        <v>-282.5</v>
      </c>
      <c r="J72" s="696">
        <f t="shared" si="8"/>
        <v>0</v>
      </c>
      <c r="K72" s="696">
        <f>+K53-K68+K70</f>
        <v>-4.5</v>
      </c>
      <c r="L72" s="696">
        <f t="shared" si="8"/>
        <v>0</v>
      </c>
      <c r="M72" s="696">
        <f t="shared" si="8"/>
        <v>185</v>
      </c>
      <c r="N72" s="696">
        <f t="shared" si="8"/>
        <v>0</v>
      </c>
      <c r="O72" s="696">
        <f t="shared" si="8"/>
        <v>80</v>
      </c>
      <c r="P72" s="696">
        <f t="shared" si="8"/>
        <v>93.5</v>
      </c>
      <c r="Q72" s="696">
        <f t="shared" si="8"/>
        <v>-407.25</v>
      </c>
      <c r="R72" s="696">
        <f t="shared" si="8"/>
        <v>-41.5</v>
      </c>
      <c r="S72" s="696">
        <f>SUM(C72:R73)</f>
        <v>-807.5</v>
      </c>
    </row>
    <row r="73" spans="2:19" s="1" customFormat="1" ht="13.5" customHeight="1" thickBot="1" x14ac:dyDescent="0.25">
      <c r="B73" s="653"/>
      <c r="C73" s="697"/>
      <c r="D73" s="697"/>
      <c r="E73" s="697"/>
      <c r="F73" s="697"/>
      <c r="G73" s="697"/>
      <c r="H73" s="697"/>
      <c r="I73" s="697"/>
      <c r="J73" s="697"/>
      <c r="K73" s="697"/>
      <c r="L73" s="697"/>
      <c r="M73" s="697"/>
      <c r="N73" s="697"/>
      <c r="O73" s="697"/>
      <c r="P73" s="697"/>
      <c r="Q73" s="697"/>
      <c r="R73" s="697"/>
      <c r="S73" s="697"/>
    </row>
    <row r="74" spans="2:19" s="1" customFormat="1" ht="5.25" customHeight="1" thickBot="1" x14ac:dyDescent="0.25"/>
    <row r="75" spans="2:19" s="1" customFormat="1" ht="12.75" customHeight="1" x14ac:dyDescent="0.2">
      <c r="B75" s="275"/>
      <c r="C75" s="275"/>
      <c r="D75" s="275"/>
      <c r="E75" s="276"/>
      <c r="F75" s="275"/>
      <c r="G75" s="277"/>
      <c r="H75" s="275"/>
      <c r="I75" s="275"/>
      <c r="J75" s="275"/>
      <c r="K75" s="275"/>
      <c r="L75" s="275"/>
      <c r="M75" s="276"/>
      <c r="N75" s="276"/>
      <c r="O75" s="276"/>
      <c r="P75" s="276"/>
      <c r="Q75" s="276"/>
      <c r="R75" s="276"/>
      <c r="S75" s="275"/>
    </row>
    <row r="76" spans="2:19" s="1" customFormat="1" x14ac:dyDescent="0.2">
      <c r="B76" s="278"/>
      <c r="C76" s="278"/>
      <c r="D76" s="278"/>
      <c r="E76" s="279"/>
      <c r="F76" s="278"/>
      <c r="G76" s="280"/>
      <c r="H76" s="278"/>
      <c r="I76" s="278"/>
      <c r="J76" s="278"/>
      <c r="K76" s="278"/>
      <c r="L76" s="278"/>
      <c r="M76" s="279"/>
      <c r="N76" s="279"/>
      <c r="O76" s="279"/>
      <c r="P76" s="279"/>
      <c r="Q76" s="279"/>
      <c r="R76" s="279"/>
      <c r="S76" s="278"/>
    </row>
    <row r="77" spans="2:19" s="1" customFormat="1" ht="13.5" thickBot="1" x14ac:dyDescent="0.25">
      <c r="B77" s="281"/>
      <c r="C77" s="281"/>
      <c r="D77" s="281"/>
      <c r="E77" s="282"/>
      <c r="F77" s="281"/>
      <c r="G77" s="283"/>
      <c r="H77" s="281"/>
      <c r="I77" s="281"/>
      <c r="J77" s="281"/>
      <c r="K77" s="281"/>
      <c r="L77" s="281"/>
      <c r="M77" s="282"/>
      <c r="N77" s="282"/>
      <c r="O77" s="282"/>
      <c r="P77" s="282"/>
      <c r="Q77" s="282"/>
      <c r="R77" s="282"/>
      <c r="S77" s="281"/>
    </row>
    <row r="78" spans="2:19" s="1" customFormat="1" ht="6" customHeight="1" thickBot="1" x14ac:dyDescent="0.25"/>
    <row r="79" spans="2:19" s="1" customFormat="1" ht="12.75" customHeight="1" x14ac:dyDescent="0.2">
      <c r="B79" s="652" t="s">
        <v>198</v>
      </c>
      <c r="C79" s="645">
        <f t="shared" ref="C79:P79" si="9">+C72</f>
        <v>0</v>
      </c>
      <c r="D79" s="645">
        <f t="shared" si="9"/>
        <v>0</v>
      </c>
      <c r="E79" s="698">
        <f t="shared" si="9"/>
        <v>-319.25</v>
      </c>
      <c r="F79" s="677">
        <f t="shared" si="9"/>
        <v>79.75</v>
      </c>
      <c r="G79" s="698">
        <f t="shared" si="9"/>
        <v>-351.75</v>
      </c>
      <c r="H79" s="677">
        <f t="shared" si="9"/>
        <v>161</v>
      </c>
      <c r="I79" s="698">
        <f t="shared" si="9"/>
        <v>-282.5</v>
      </c>
      <c r="J79" s="645">
        <f t="shared" si="9"/>
        <v>0</v>
      </c>
      <c r="K79" s="645">
        <v>0</v>
      </c>
      <c r="L79" s="645">
        <f t="shared" si="9"/>
        <v>0</v>
      </c>
      <c r="M79" s="677">
        <f>+M72</f>
        <v>185</v>
      </c>
      <c r="N79" s="645">
        <f t="shared" si="9"/>
        <v>0</v>
      </c>
      <c r="O79" s="677">
        <f t="shared" si="9"/>
        <v>80</v>
      </c>
      <c r="P79" s="677">
        <f t="shared" si="9"/>
        <v>93.5</v>
      </c>
      <c r="Q79" s="645">
        <f>+Q72</f>
        <v>-407.25</v>
      </c>
      <c r="R79" s="645">
        <f>+R72</f>
        <v>-41.5</v>
      </c>
      <c r="S79" s="696">
        <f>SUM(C79:R80)</f>
        <v>-803</v>
      </c>
    </row>
    <row r="80" spans="2:19" s="1" customFormat="1" ht="13.5" customHeight="1" thickBot="1" x14ac:dyDescent="0.25">
      <c r="B80" s="653"/>
      <c r="C80" s="646"/>
      <c r="D80" s="646"/>
      <c r="E80" s="699"/>
      <c r="F80" s="678"/>
      <c r="G80" s="699"/>
      <c r="H80" s="678"/>
      <c r="I80" s="699"/>
      <c r="J80" s="646"/>
      <c r="K80" s="646"/>
      <c r="L80" s="646"/>
      <c r="M80" s="678"/>
      <c r="N80" s="646"/>
      <c r="O80" s="678"/>
      <c r="P80" s="678"/>
      <c r="Q80" s="646"/>
      <c r="R80" s="646"/>
      <c r="S80" s="697"/>
    </row>
    <row r="81" spans="3:18" s="1" customFormat="1" x14ac:dyDescent="0.2"/>
    <row r="82" spans="3:18" s="1" customFormat="1" x14ac:dyDescent="0.2">
      <c r="C82" s="473">
        <f>+C79</f>
        <v>0</v>
      </c>
      <c r="D82" s="473">
        <f t="shared" ref="D82:R82" si="10">+D79</f>
        <v>0</v>
      </c>
      <c r="E82" s="473">
        <f t="shared" si="10"/>
        <v>-319.25</v>
      </c>
      <c r="F82" s="473">
        <f t="shared" si="10"/>
        <v>79.75</v>
      </c>
      <c r="G82" s="473">
        <f t="shared" si="10"/>
        <v>-351.75</v>
      </c>
      <c r="H82" s="473">
        <f t="shared" si="10"/>
        <v>161</v>
      </c>
      <c r="I82" s="473">
        <f t="shared" si="10"/>
        <v>-282.5</v>
      </c>
      <c r="J82" s="473">
        <f t="shared" si="10"/>
        <v>0</v>
      </c>
      <c r="K82" s="473">
        <f t="shared" si="10"/>
        <v>0</v>
      </c>
      <c r="L82" s="473">
        <f t="shared" si="10"/>
        <v>0</v>
      </c>
      <c r="M82" s="473">
        <f t="shared" si="10"/>
        <v>185</v>
      </c>
      <c r="N82" s="473">
        <f t="shared" si="10"/>
        <v>0</v>
      </c>
      <c r="O82" s="473">
        <f t="shared" si="10"/>
        <v>80</v>
      </c>
      <c r="P82" s="473">
        <f t="shared" si="10"/>
        <v>93.5</v>
      </c>
      <c r="Q82" s="473">
        <f t="shared" si="10"/>
        <v>-407.25</v>
      </c>
      <c r="R82" s="473">
        <f t="shared" si="10"/>
        <v>-41.5</v>
      </c>
    </row>
    <row r="83" spans="3:18" s="1" customFormat="1" x14ac:dyDescent="0.2"/>
    <row r="84" spans="3:18" s="1" customFormat="1" x14ac:dyDescent="0.2"/>
    <row r="85" spans="3:18" s="1" customFormat="1" x14ac:dyDescent="0.2"/>
    <row r="86" spans="3:18" s="1" customFormat="1" x14ac:dyDescent="0.2"/>
    <row r="87" spans="3:18" s="1" customFormat="1" x14ac:dyDescent="0.2"/>
    <row r="88" spans="3:18" s="1" customFormat="1" x14ac:dyDescent="0.2"/>
    <row r="89" spans="3:18" s="1" customFormat="1" x14ac:dyDescent="0.2"/>
    <row r="90" spans="3:18" s="1" customFormat="1" x14ac:dyDescent="0.2"/>
    <row r="91" spans="3:18" s="1" customFormat="1" x14ac:dyDescent="0.2"/>
    <row r="92" spans="3:18" s="1" customFormat="1" x14ac:dyDescent="0.2"/>
    <row r="93" spans="3:18" s="1" customFormat="1" x14ac:dyDescent="0.2"/>
    <row r="94" spans="3:18" s="1" customFormat="1" x14ac:dyDescent="0.2"/>
    <row r="95" spans="3:18" s="1" customFormat="1" x14ac:dyDescent="0.2"/>
    <row r="96" spans="3:18" s="1" customFormat="1" x14ac:dyDescent="0.2"/>
    <row r="97" s="1" customFormat="1" x14ac:dyDescent="0.2"/>
    <row r="98" s="1" customFormat="1" x14ac:dyDescent="0.2"/>
    <row r="99" s="1" customFormat="1" x14ac:dyDescent="0.2"/>
  </sheetData>
  <mergeCells count="76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P11:P12"/>
    <mergeCell ref="Q11:Q12"/>
    <mergeCell ref="B53:B56"/>
    <mergeCell ref="C53:C56"/>
    <mergeCell ref="D53:D56"/>
    <mergeCell ref="E53:E56"/>
    <mergeCell ref="F53:F56"/>
    <mergeCell ref="L11:L12"/>
    <mergeCell ref="M11:M12"/>
    <mergeCell ref="G53:G56"/>
    <mergeCell ref="N11:N12"/>
    <mergeCell ref="O11:O12"/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  <mergeCell ref="R53:R56"/>
    <mergeCell ref="B72:B73"/>
    <mergeCell ref="C72:C73"/>
    <mergeCell ref="D72:D73"/>
    <mergeCell ref="E72:E73"/>
    <mergeCell ref="F72:F73"/>
    <mergeCell ref="R72:R73"/>
    <mergeCell ref="S72:S73"/>
    <mergeCell ref="H72:H73"/>
    <mergeCell ref="I72:I73"/>
    <mergeCell ref="J72:J73"/>
    <mergeCell ref="K72:K73"/>
    <mergeCell ref="L72:L73"/>
    <mergeCell ref="M72:M73"/>
    <mergeCell ref="G79:G80"/>
    <mergeCell ref="N72:N73"/>
    <mergeCell ref="O72:O73"/>
    <mergeCell ref="P72:P73"/>
    <mergeCell ref="Q72:Q73"/>
    <mergeCell ref="G72:G73"/>
    <mergeCell ref="B79:B80"/>
    <mergeCell ref="C79:C80"/>
    <mergeCell ref="D79:D80"/>
    <mergeCell ref="E79:E80"/>
    <mergeCell ref="F79:F80"/>
    <mergeCell ref="S79:S80"/>
    <mergeCell ref="H79:H80"/>
    <mergeCell ref="I79:I80"/>
    <mergeCell ref="J79:J80"/>
    <mergeCell ref="K79:K80"/>
    <mergeCell ref="L79:L80"/>
    <mergeCell ref="M79:M80"/>
    <mergeCell ref="N79:N80"/>
    <mergeCell ref="O79:O80"/>
    <mergeCell ref="P79:P80"/>
    <mergeCell ref="Q79:Q80"/>
    <mergeCell ref="R79:R80"/>
  </mergeCells>
  <conditionalFormatting sqref="C53:S56">
    <cfRule type="cellIs" dxfId="3" priority="1" operator="lessThan">
      <formula>0</formula>
    </cfRule>
    <cfRule type="cellIs" dxfId="2" priority="2" operator="greaterThan">
      <formula>0</formula>
    </cfRule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ignoredErrors>
    <ignoredError sqref="C32:T32" formulaRange="1"/>
  </ignoredError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FAA16-A610-4166-AA5C-9D53946A4845}">
  <sheetPr>
    <tabColor theme="6" tint="0.39997558519241921"/>
  </sheetPr>
  <dimension ref="A1:AH33"/>
  <sheetViews>
    <sheetView showGridLines="0" topLeftCell="A31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01" t="s">
        <v>190</v>
      </c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330"/>
      <c r="D4" s="286"/>
      <c r="E4" s="327"/>
      <c r="F4" s="5"/>
      <c r="G4" s="108"/>
      <c r="H4" s="120"/>
      <c r="I4" s="424"/>
      <c r="J4" s="126"/>
      <c r="K4" s="459"/>
      <c r="L4" s="111"/>
      <c r="M4" s="120"/>
      <c r="N4" s="456"/>
      <c r="O4" s="424"/>
      <c r="P4" s="462"/>
      <c r="Q4" s="197"/>
      <c r="R4" s="424"/>
    </row>
    <row r="5" spans="1:34" x14ac:dyDescent="0.2">
      <c r="C5" s="331"/>
      <c r="D5" s="287"/>
      <c r="E5" s="328"/>
      <c r="F5" s="11"/>
      <c r="G5" s="109"/>
      <c r="H5" s="36"/>
      <c r="I5" s="425"/>
      <c r="J5" s="127"/>
      <c r="K5" s="460"/>
      <c r="L5" s="112"/>
      <c r="M5" s="36"/>
      <c r="N5" s="457"/>
      <c r="O5" s="425"/>
      <c r="P5" s="463"/>
      <c r="Q5" s="12"/>
      <c r="R5" s="425"/>
    </row>
    <row r="6" spans="1:34" x14ac:dyDescent="0.2">
      <c r="B6" s="1" t="s">
        <v>0</v>
      </c>
      <c r="C6" s="331"/>
      <c r="D6" s="287"/>
      <c r="E6" s="328"/>
      <c r="F6" s="11"/>
      <c r="G6" s="109"/>
      <c r="H6" s="36"/>
      <c r="I6" s="425"/>
      <c r="J6" s="127"/>
      <c r="K6" s="460"/>
      <c r="L6" s="112"/>
      <c r="M6" s="36"/>
      <c r="N6" s="457"/>
      <c r="O6" s="425"/>
      <c r="P6" s="463"/>
      <c r="Q6" s="12"/>
      <c r="R6" s="425"/>
    </row>
    <row r="7" spans="1:34" ht="6" customHeight="1" x14ac:dyDescent="0.2">
      <c r="C7" s="331"/>
      <c r="D7" s="287"/>
      <c r="E7" s="328"/>
      <c r="F7" s="11"/>
      <c r="G7" s="109"/>
      <c r="H7" s="36"/>
      <c r="I7" s="425"/>
      <c r="J7" s="127"/>
      <c r="K7" s="460"/>
      <c r="L7" s="112"/>
      <c r="M7" s="36"/>
      <c r="N7" s="457"/>
      <c r="O7" s="425"/>
      <c r="P7" s="463"/>
      <c r="Q7" s="12"/>
      <c r="R7" s="425"/>
    </row>
    <row r="8" spans="1:34" s="17" customFormat="1" ht="14.25" thickBot="1" x14ac:dyDescent="0.3">
      <c r="C8" s="332"/>
      <c r="D8" s="288"/>
      <c r="E8" s="329"/>
      <c r="F8" s="40"/>
      <c r="G8" s="110"/>
      <c r="H8" s="121"/>
      <c r="I8" s="454"/>
      <c r="J8" s="128"/>
      <c r="K8" s="461"/>
      <c r="L8" s="113"/>
      <c r="M8" s="121"/>
      <c r="N8" s="458"/>
      <c r="O8" s="454"/>
      <c r="P8" s="454"/>
      <c r="Q8" s="311"/>
      <c r="R8" s="426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142</v>
      </c>
      <c r="D10" s="65" t="s">
        <v>23</v>
      </c>
      <c r="E10" s="65" t="s">
        <v>168</v>
      </c>
      <c r="F10" s="295" t="s">
        <v>3</v>
      </c>
      <c r="G10" s="65" t="s">
        <v>169</v>
      </c>
      <c r="H10" s="65" t="s">
        <v>68</v>
      </c>
      <c r="I10" s="65" t="s">
        <v>177</v>
      </c>
      <c r="J10" s="65" t="s">
        <v>4</v>
      </c>
      <c r="K10" s="65" t="s">
        <v>116</v>
      </c>
      <c r="L10" s="65" t="s">
        <v>25</v>
      </c>
      <c r="M10" s="65" t="s">
        <v>119</v>
      </c>
      <c r="N10" s="65" t="s">
        <v>112</v>
      </c>
      <c r="O10" s="65" t="s">
        <v>27</v>
      </c>
      <c r="P10" s="65" t="s">
        <v>170</v>
      </c>
      <c r="Q10" s="65" t="s">
        <v>83</v>
      </c>
      <c r="R10" s="65" t="s">
        <v>22</v>
      </c>
    </row>
    <row r="11" spans="1:34" x14ac:dyDescent="0.2">
      <c r="B11" s="170" t="s">
        <v>88</v>
      </c>
      <c r="C11" s="337">
        <v>29</v>
      </c>
      <c r="D11" s="179">
        <v>65</v>
      </c>
      <c r="E11" s="178">
        <v>69</v>
      </c>
      <c r="F11" s="177">
        <v>55</v>
      </c>
      <c r="G11" s="180">
        <v>26</v>
      </c>
      <c r="H11" s="178">
        <v>28</v>
      </c>
      <c r="I11" s="178">
        <v>42</v>
      </c>
      <c r="J11" s="180">
        <v>30</v>
      </c>
      <c r="K11" s="177">
        <v>34</v>
      </c>
      <c r="L11" s="179">
        <v>55</v>
      </c>
      <c r="M11" s="177">
        <v>53</v>
      </c>
      <c r="N11" s="178">
        <v>53</v>
      </c>
      <c r="O11" s="178">
        <v>52</v>
      </c>
      <c r="P11" s="177">
        <v>36</v>
      </c>
      <c r="Q11" s="177">
        <v>24</v>
      </c>
      <c r="R11" s="441">
        <v>59</v>
      </c>
    </row>
    <row r="12" spans="1:34" x14ac:dyDescent="0.2">
      <c r="B12" s="171" t="s">
        <v>89</v>
      </c>
      <c r="C12" s="186">
        <v>26</v>
      </c>
      <c r="D12" s="185">
        <v>35</v>
      </c>
      <c r="E12" s="186">
        <v>50</v>
      </c>
      <c r="F12" s="185">
        <v>33</v>
      </c>
      <c r="G12" s="186">
        <v>51</v>
      </c>
      <c r="H12" s="185">
        <v>38</v>
      </c>
      <c r="I12" s="185">
        <v>28</v>
      </c>
      <c r="J12" s="185">
        <v>38</v>
      </c>
      <c r="K12" s="186">
        <v>50</v>
      </c>
      <c r="L12" s="185">
        <v>11</v>
      </c>
      <c r="M12" s="186">
        <v>52</v>
      </c>
      <c r="N12" s="185">
        <v>37</v>
      </c>
      <c r="O12" s="186">
        <v>48</v>
      </c>
      <c r="P12" s="186">
        <v>41</v>
      </c>
      <c r="Q12" s="186">
        <v>50</v>
      </c>
      <c r="R12" s="185">
        <v>24</v>
      </c>
    </row>
    <row r="13" spans="1:34" x14ac:dyDescent="0.2">
      <c r="B13" s="172" t="s">
        <v>90</v>
      </c>
      <c r="C13" s="185">
        <v>43</v>
      </c>
      <c r="D13" s="187">
        <v>32</v>
      </c>
      <c r="E13" s="186">
        <v>65</v>
      </c>
      <c r="F13" s="186">
        <v>47</v>
      </c>
      <c r="G13" s="188">
        <v>53</v>
      </c>
      <c r="H13" s="186">
        <v>29</v>
      </c>
      <c r="I13" s="185">
        <v>27</v>
      </c>
      <c r="J13" s="187">
        <v>39</v>
      </c>
      <c r="K13" s="186">
        <v>47</v>
      </c>
      <c r="L13" s="188">
        <v>45</v>
      </c>
      <c r="M13" s="186">
        <v>67</v>
      </c>
      <c r="N13" s="185">
        <v>35</v>
      </c>
      <c r="O13" s="187">
        <v>37</v>
      </c>
      <c r="P13" s="186">
        <v>37</v>
      </c>
      <c r="Q13" s="194">
        <v>36</v>
      </c>
      <c r="R13" s="185">
        <v>51</v>
      </c>
    </row>
    <row r="14" spans="1:34" x14ac:dyDescent="0.2">
      <c r="B14" s="172" t="s">
        <v>91</v>
      </c>
      <c r="C14" s="185">
        <v>30</v>
      </c>
      <c r="D14" s="188">
        <v>50</v>
      </c>
      <c r="E14" s="185">
        <v>25</v>
      </c>
      <c r="F14" s="185">
        <v>22</v>
      </c>
      <c r="G14" s="188">
        <v>51</v>
      </c>
      <c r="H14" s="186">
        <v>58</v>
      </c>
      <c r="I14" s="185">
        <v>26</v>
      </c>
      <c r="J14" s="188">
        <v>38</v>
      </c>
      <c r="K14" s="186">
        <v>35</v>
      </c>
      <c r="L14" s="187">
        <v>48</v>
      </c>
      <c r="M14" s="185">
        <v>17</v>
      </c>
      <c r="N14" s="186">
        <v>32</v>
      </c>
      <c r="O14" s="187">
        <v>25</v>
      </c>
      <c r="P14" s="186">
        <v>44</v>
      </c>
      <c r="Q14" s="194">
        <v>48</v>
      </c>
      <c r="R14" s="186">
        <v>28</v>
      </c>
    </row>
    <row r="15" spans="1:34" x14ac:dyDescent="0.2">
      <c r="B15" s="171" t="s">
        <v>92</v>
      </c>
      <c r="C15" s="212">
        <v>37</v>
      </c>
      <c r="D15" s="227">
        <v>31</v>
      </c>
      <c r="E15" s="214">
        <v>49</v>
      </c>
      <c r="F15" s="185">
        <v>47</v>
      </c>
      <c r="G15" s="465">
        <v>82</v>
      </c>
      <c r="H15" s="182">
        <v>28</v>
      </c>
      <c r="I15" s="181">
        <v>42</v>
      </c>
      <c r="J15" s="227">
        <v>50</v>
      </c>
      <c r="K15" s="214">
        <v>44</v>
      </c>
      <c r="L15" s="227">
        <v>45</v>
      </c>
      <c r="M15" s="182">
        <v>34</v>
      </c>
      <c r="N15" s="212">
        <v>65</v>
      </c>
      <c r="O15" s="213">
        <v>59</v>
      </c>
      <c r="P15" s="212">
        <v>48</v>
      </c>
      <c r="Q15" s="318">
        <v>60</v>
      </c>
      <c r="R15" s="212">
        <v>55</v>
      </c>
    </row>
    <row r="16" spans="1:34" x14ac:dyDescent="0.2">
      <c r="B16" s="172" t="s">
        <v>93</v>
      </c>
      <c r="C16" s="214">
        <v>20</v>
      </c>
      <c r="D16" s="187">
        <v>31</v>
      </c>
      <c r="E16" s="212">
        <v>51</v>
      </c>
      <c r="F16" s="185">
        <v>37</v>
      </c>
      <c r="G16" s="188">
        <v>58</v>
      </c>
      <c r="H16" s="186">
        <v>51</v>
      </c>
      <c r="I16" s="186">
        <v>48</v>
      </c>
      <c r="J16" s="227">
        <v>36</v>
      </c>
      <c r="K16" s="214">
        <v>27</v>
      </c>
      <c r="L16" s="227">
        <v>25</v>
      </c>
      <c r="M16" s="186">
        <v>42</v>
      </c>
      <c r="N16" s="186">
        <v>43</v>
      </c>
      <c r="O16" s="213">
        <v>49</v>
      </c>
      <c r="P16" s="214">
        <v>44</v>
      </c>
      <c r="Q16" s="450">
        <v>42</v>
      </c>
      <c r="R16" s="185">
        <v>44</v>
      </c>
    </row>
    <row r="17" spans="2:26" x14ac:dyDescent="0.2">
      <c r="B17" s="172" t="s">
        <v>94</v>
      </c>
      <c r="C17" s="185">
        <v>19</v>
      </c>
      <c r="D17" s="187">
        <v>40</v>
      </c>
      <c r="E17" s="186">
        <v>58</v>
      </c>
      <c r="F17" s="185">
        <v>34</v>
      </c>
      <c r="G17" s="187">
        <v>29</v>
      </c>
      <c r="H17" s="186">
        <v>40</v>
      </c>
      <c r="I17" s="186">
        <v>49</v>
      </c>
      <c r="J17" s="188">
        <v>41</v>
      </c>
      <c r="K17" s="212">
        <v>45</v>
      </c>
      <c r="L17" s="187">
        <v>37</v>
      </c>
      <c r="M17" s="212">
        <v>44</v>
      </c>
      <c r="N17" s="214">
        <v>37</v>
      </c>
      <c r="O17" s="213">
        <v>56</v>
      </c>
      <c r="P17" s="214">
        <v>20</v>
      </c>
      <c r="Q17" s="191">
        <v>40</v>
      </c>
      <c r="R17" s="214">
        <v>25</v>
      </c>
    </row>
    <row r="18" spans="2:26" x14ac:dyDescent="0.2">
      <c r="B18" s="171" t="s">
        <v>95</v>
      </c>
      <c r="C18" s="185">
        <v>33</v>
      </c>
      <c r="D18" s="188">
        <v>55</v>
      </c>
      <c r="E18" s="186">
        <v>58</v>
      </c>
      <c r="F18" s="186">
        <v>54</v>
      </c>
      <c r="G18" s="188">
        <v>67</v>
      </c>
      <c r="H18" s="185">
        <v>27</v>
      </c>
      <c r="I18" s="185">
        <v>37</v>
      </c>
      <c r="J18" s="187">
        <v>18</v>
      </c>
      <c r="K18" s="186">
        <v>54</v>
      </c>
      <c r="L18" s="187">
        <v>49</v>
      </c>
      <c r="M18" s="185">
        <v>58</v>
      </c>
      <c r="N18" s="185">
        <v>45</v>
      </c>
      <c r="O18" s="188">
        <v>33</v>
      </c>
      <c r="P18" s="186">
        <v>50</v>
      </c>
      <c r="Q18" s="191">
        <v>46</v>
      </c>
      <c r="R18" s="185">
        <v>32</v>
      </c>
    </row>
    <row r="19" spans="2:26" x14ac:dyDescent="0.2">
      <c r="B19" s="172" t="s">
        <v>96</v>
      </c>
      <c r="C19" s="185">
        <v>25</v>
      </c>
      <c r="D19" s="187">
        <v>38</v>
      </c>
      <c r="E19" s="185">
        <v>61</v>
      </c>
      <c r="F19" s="186">
        <v>77</v>
      </c>
      <c r="G19" s="187">
        <v>27</v>
      </c>
      <c r="H19" s="185">
        <v>23</v>
      </c>
      <c r="I19" s="186">
        <v>54</v>
      </c>
      <c r="J19" s="188">
        <v>57</v>
      </c>
      <c r="K19" s="185">
        <v>44</v>
      </c>
      <c r="L19" s="188">
        <v>45</v>
      </c>
      <c r="M19" s="186">
        <v>51</v>
      </c>
      <c r="N19" s="186">
        <v>80</v>
      </c>
      <c r="O19" s="187">
        <v>38</v>
      </c>
      <c r="P19" s="186">
        <v>28</v>
      </c>
      <c r="Q19" s="191">
        <v>49</v>
      </c>
      <c r="R19" s="185">
        <v>33</v>
      </c>
    </row>
    <row r="20" spans="2:26" x14ac:dyDescent="0.2">
      <c r="B20" s="172" t="s">
        <v>97</v>
      </c>
      <c r="C20" s="185">
        <v>16</v>
      </c>
      <c r="D20" s="187">
        <v>20</v>
      </c>
      <c r="E20" s="186">
        <v>59</v>
      </c>
      <c r="F20" s="186">
        <v>48</v>
      </c>
      <c r="G20" s="187">
        <v>36</v>
      </c>
      <c r="H20" s="185">
        <v>39</v>
      </c>
      <c r="I20" s="185">
        <v>43</v>
      </c>
      <c r="J20" s="187">
        <v>26</v>
      </c>
      <c r="K20" s="186">
        <v>49</v>
      </c>
      <c r="L20" s="188">
        <v>32</v>
      </c>
      <c r="M20" s="186">
        <v>18</v>
      </c>
      <c r="N20" s="186">
        <v>49</v>
      </c>
      <c r="O20" s="185">
        <v>36</v>
      </c>
      <c r="P20" s="187">
        <v>29</v>
      </c>
      <c r="Q20" s="186">
        <v>37</v>
      </c>
      <c r="R20" s="186">
        <v>40</v>
      </c>
    </row>
    <row r="21" spans="2:26" x14ac:dyDescent="0.2">
      <c r="B21" s="171" t="s">
        <v>98</v>
      </c>
      <c r="C21" s="185">
        <v>22</v>
      </c>
      <c r="D21" s="187">
        <v>36</v>
      </c>
      <c r="E21" s="186">
        <v>55</v>
      </c>
      <c r="F21" s="186">
        <v>50</v>
      </c>
      <c r="G21" s="187">
        <v>24</v>
      </c>
      <c r="H21" s="185">
        <v>16</v>
      </c>
      <c r="I21" s="186">
        <v>38</v>
      </c>
      <c r="J21" s="188">
        <v>25</v>
      </c>
      <c r="K21" s="185">
        <v>16</v>
      </c>
      <c r="L21" s="188">
        <v>33</v>
      </c>
      <c r="M21" s="185">
        <v>30</v>
      </c>
      <c r="N21" s="185">
        <v>35</v>
      </c>
      <c r="O21" s="188">
        <v>40</v>
      </c>
      <c r="P21" s="186">
        <v>46</v>
      </c>
      <c r="Q21" s="186">
        <v>23</v>
      </c>
      <c r="R21" s="185">
        <v>32</v>
      </c>
    </row>
    <row r="22" spans="2:26" x14ac:dyDescent="0.2">
      <c r="B22" s="172" t="s">
        <v>99</v>
      </c>
      <c r="C22" s="186">
        <v>32</v>
      </c>
      <c r="D22" s="188">
        <v>38</v>
      </c>
      <c r="E22" s="186">
        <v>60</v>
      </c>
      <c r="F22" s="186">
        <v>47</v>
      </c>
      <c r="G22" s="185">
        <v>30</v>
      </c>
      <c r="H22" s="186">
        <v>51</v>
      </c>
      <c r="I22" s="186">
        <v>26</v>
      </c>
      <c r="J22" s="185">
        <v>40</v>
      </c>
      <c r="K22" s="188">
        <v>35</v>
      </c>
      <c r="L22" s="185">
        <v>10</v>
      </c>
      <c r="M22" s="185">
        <v>9</v>
      </c>
      <c r="N22" s="186">
        <v>55</v>
      </c>
      <c r="O22" s="185">
        <v>15</v>
      </c>
      <c r="P22" s="185">
        <v>13</v>
      </c>
      <c r="Q22" s="185">
        <v>52</v>
      </c>
      <c r="R22" s="185">
        <v>43</v>
      </c>
    </row>
    <row r="23" spans="2:26" x14ac:dyDescent="0.2">
      <c r="B23" s="171" t="s">
        <v>100</v>
      </c>
      <c r="C23" s="185">
        <v>24</v>
      </c>
      <c r="D23" s="187">
        <v>29</v>
      </c>
      <c r="E23" s="186">
        <v>40</v>
      </c>
      <c r="F23" s="186">
        <v>36</v>
      </c>
      <c r="G23" s="186">
        <v>28</v>
      </c>
      <c r="H23" s="186">
        <v>37</v>
      </c>
      <c r="I23" s="185">
        <v>26</v>
      </c>
      <c r="J23" s="185">
        <v>21</v>
      </c>
      <c r="K23" s="186">
        <v>36</v>
      </c>
      <c r="L23" s="185">
        <v>29</v>
      </c>
      <c r="M23" s="186">
        <v>48</v>
      </c>
      <c r="N23" s="185">
        <v>32</v>
      </c>
      <c r="O23" s="185">
        <v>25</v>
      </c>
      <c r="P23" s="186">
        <v>42</v>
      </c>
      <c r="Q23" s="185">
        <v>20</v>
      </c>
      <c r="R23" s="186">
        <v>39</v>
      </c>
    </row>
    <row r="24" spans="2:26" x14ac:dyDescent="0.2">
      <c r="B24" s="172" t="s">
        <v>101</v>
      </c>
      <c r="C24" s="186">
        <v>62</v>
      </c>
      <c r="D24" s="187">
        <v>27</v>
      </c>
      <c r="E24" s="185">
        <v>36</v>
      </c>
      <c r="F24" s="185">
        <v>39</v>
      </c>
      <c r="G24" s="186">
        <v>31</v>
      </c>
      <c r="H24" s="186">
        <v>33</v>
      </c>
      <c r="I24" s="185">
        <v>20</v>
      </c>
      <c r="J24" s="186">
        <v>56</v>
      </c>
      <c r="K24" s="186">
        <v>59</v>
      </c>
      <c r="L24" s="186">
        <v>44</v>
      </c>
      <c r="M24" s="185">
        <v>29</v>
      </c>
      <c r="N24" s="185">
        <v>22</v>
      </c>
      <c r="O24" s="186">
        <v>40</v>
      </c>
      <c r="P24" s="185">
        <v>41</v>
      </c>
      <c r="Q24" s="185">
        <v>45</v>
      </c>
      <c r="R24" s="186">
        <v>29</v>
      </c>
    </row>
    <row r="25" spans="2:26" ht="13.5" thickBot="1" x14ac:dyDescent="0.25">
      <c r="B25" s="173" t="s">
        <v>102</v>
      </c>
      <c r="C25" s="186">
        <v>52</v>
      </c>
      <c r="D25" s="188">
        <v>64</v>
      </c>
      <c r="E25" s="185">
        <v>38</v>
      </c>
      <c r="F25" s="185">
        <v>49</v>
      </c>
      <c r="G25" s="188">
        <v>50</v>
      </c>
      <c r="H25" s="185">
        <v>32</v>
      </c>
      <c r="I25" s="185">
        <v>21</v>
      </c>
      <c r="J25" s="188">
        <v>38</v>
      </c>
      <c r="K25" s="185">
        <v>45</v>
      </c>
      <c r="L25" s="185">
        <v>41</v>
      </c>
      <c r="M25" s="186">
        <v>61</v>
      </c>
      <c r="N25" s="186">
        <v>62</v>
      </c>
      <c r="O25" s="185">
        <v>41</v>
      </c>
      <c r="P25" s="185">
        <v>35</v>
      </c>
      <c r="Q25" s="186">
        <v>52</v>
      </c>
      <c r="R25" s="320">
        <v>42</v>
      </c>
    </row>
    <row r="26" spans="2:26" ht="13.5" thickBot="1" x14ac:dyDescent="0.25">
      <c r="B26" s="174" t="s">
        <v>103</v>
      </c>
      <c r="C26" s="333">
        <f t="shared" ref="C26:K26" si="0">SUM(C11:C25)</f>
        <v>470</v>
      </c>
      <c r="D26" s="336">
        <f t="shared" si="0"/>
        <v>591</v>
      </c>
      <c r="E26" s="333">
        <f t="shared" si="0"/>
        <v>774</v>
      </c>
      <c r="F26" s="333">
        <f t="shared" si="0"/>
        <v>675</v>
      </c>
      <c r="G26" s="333">
        <f t="shared" si="0"/>
        <v>643</v>
      </c>
      <c r="H26" s="333">
        <f t="shared" si="0"/>
        <v>530</v>
      </c>
      <c r="I26" s="333">
        <f t="shared" si="0"/>
        <v>527</v>
      </c>
      <c r="J26" s="333">
        <f t="shared" si="0"/>
        <v>553</v>
      </c>
      <c r="K26" s="333">
        <f t="shared" si="0"/>
        <v>620</v>
      </c>
      <c r="L26" s="333">
        <f>SUM(L11:L25)</f>
        <v>549</v>
      </c>
      <c r="M26" s="333">
        <f t="shared" ref="M26:R26" si="1">SUM(M11:M25)</f>
        <v>613</v>
      </c>
      <c r="N26" s="333">
        <f t="shared" si="1"/>
        <v>682</v>
      </c>
      <c r="O26" s="333">
        <f t="shared" si="1"/>
        <v>594</v>
      </c>
      <c r="P26" s="333">
        <f t="shared" si="1"/>
        <v>554</v>
      </c>
      <c r="Q26" s="333">
        <f t="shared" si="1"/>
        <v>624</v>
      </c>
      <c r="R26" s="333">
        <f t="shared" si="1"/>
        <v>576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334">
        <f>+C26/15</f>
        <v>31.333333333333332</v>
      </c>
      <c r="D27" s="334">
        <f t="shared" ref="D27:R27" si="2">+D26/15</f>
        <v>39.4</v>
      </c>
      <c r="E27" s="335">
        <f t="shared" si="2"/>
        <v>51.6</v>
      </c>
      <c r="F27" s="334">
        <f t="shared" si="2"/>
        <v>45</v>
      </c>
      <c r="G27" s="334">
        <f t="shared" si="2"/>
        <v>42.866666666666667</v>
      </c>
      <c r="H27" s="334">
        <f t="shared" si="2"/>
        <v>35.333333333333336</v>
      </c>
      <c r="I27" s="334">
        <f t="shared" si="2"/>
        <v>35.133333333333333</v>
      </c>
      <c r="J27" s="334">
        <f t="shared" si="2"/>
        <v>36.866666666666667</v>
      </c>
      <c r="K27" s="334">
        <f t="shared" si="2"/>
        <v>41.333333333333336</v>
      </c>
      <c r="L27" s="334">
        <f t="shared" si="2"/>
        <v>36.6</v>
      </c>
      <c r="M27" s="334">
        <f t="shared" si="2"/>
        <v>40.866666666666667</v>
      </c>
      <c r="N27" s="334">
        <f t="shared" si="2"/>
        <v>45.466666666666669</v>
      </c>
      <c r="O27" s="334">
        <f t="shared" si="2"/>
        <v>39.6</v>
      </c>
      <c r="P27" s="334">
        <f t="shared" si="2"/>
        <v>36.93333333333333</v>
      </c>
      <c r="Q27" s="334">
        <f t="shared" si="2"/>
        <v>41.6</v>
      </c>
      <c r="R27" s="334">
        <f t="shared" si="2"/>
        <v>38.4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963C1-0193-4E13-A23A-529E31CCD696}">
  <sheetPr>
    <tabColor theme="1"/>
  </sheetPr>
  <dimension ref="A1:T101"/>
  <sheetViews>
    <sheetView showGridLines="0" topLeftCell="A41" workbookViewId="0">
      <selection activeCell="A61" sqref="A61:XFD61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703" t="s">
        <v>182</v>
      </c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704" t="s">
        <v>30</v>
      </c>
      <c r="S1" s="704"/>
    </row>
    <row r="2" spans="1:19" ht="15" x14ac:dyDescent="0.2">
      <c r="A2" s="685" t="s">
        <v>24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</row>
    <row r="3" spans="1:19" ht="62.25" customHeight="1" thickBot="1" x14ac:dyDescent="0.35">
      <c r="C3" s="339"/>
      <c r="G3" s="340"/>
      <c r="K3" s="339"/>
      <c r="L3" s="340"/>
      <c r="O3" s="339"/>
    </row>
    <row r="4" spans="1:19" x14ac:dyDescent="0.2">
      <c r="C4" s="292"/>
      <c r="D4" s="286"/>
      <c r="E4" s="6"/>
      <c r="F4" s="120"/>
      <c r="G4" s="120"/>
      <c r="H4" s="120"/>
      <c r="I4" s="108"/>
      <c r="J4" s="120"/>
      <c r="K4" s="126"/>
      <c r="L4" s="308"/>
      <c r="M4" s="120"/>
      <c r="N4" s="5"/>
      <c r="O4" s="111"/>
      <c r="P4" s="327"/>
      <c r="Q4" s="197"/>
      <c r="R4" s="424"/>
      <c r="S4" s="657">
        <v>43453</v>
      </c>
    </row>
    <row r="5" spans="1:19" x14ac:dyDescent="0.2">
      <c r="C5" s="293"/>
      <c r="D5" s="287"/>
      <c r="E5" s="13"/>
      <c r="F5" s="36"/>
      <c r="G5" s="36"/>
      <c r="H5" s="36"/>
      <c r="I5" s="109"/>
      <c r="J5" s="36"/>
      <c r="K5" s="127"/>
      <c r="L5" s="309"/>
      <c r="M5" s="36"/>
      <c r="N5" s="11"/>
      <c r="O5" s="112"/>
      <c r="P5" s="328"/>
      <c r="Q5" s="12"/>
      <c r="R5" s="425"/>
      <c r="S5" s="658"/>
    </row>
    <row r="6" spans="1:19" x14ac:dyDescent="0.2">
      <c r="B6" s="338" t="s">
        <v>0</v>
      </c>
      <c r="C6" s="293"/>
      <c r="D6" s="287"/>
      <c r="E6" s="13"/>
      <c r="F6" s="36"/>
      <c r="G6" s="36"/>
      <c r="H6" s="36"/>
      <c r="I6" s="109"/>
      <c r="J6" s="36"/>
      <c r="K6" s="127"/>
      <c r="L6" s="309"/>
      <c r="M6" s="36"/>
      <c r="N6" s="11"/>
      <c r="O6" s="112"/>
      <c r="P6" s="328"/>
      <c r="Q6" s="12"/>
      <c r="R6" s="425"/>
      <c r="S6" s="658"/>
    </row>
    <row r="7" spans="1:19" x14ac:dyDescent="0.2">
      <c r="C7" s="293"/>
      <c r="D7" s="287"/>
      <c r="E7" s="13"/>
      <c r="F7" s="36"/>
      <c r="G7" s="36"/>
      <c r="H7" s="36"/>
      <c r="I7" s="109"/>
      <c r="J7" s="36"/>
      <c r="K7" s="127"/>
      <c r="L7" s="309"/>
      <c r="M7" s="36"/>
      <c r="N7" s="11"/>
      <c r="O7" s="112"/>
      <c r="P7" s="328"/>
      <c r="Q7" s="12"/>
      <c r="R7" s="425"/>
      <c r="S7" s="658"/>
    </row>
    <row r="8" spans="1:19" s="365" customFormat="1" ht="14.25" thickBot="1" x14ac:dyDescent="0.3">
      <c r="C8" s="294"/>
      <c r="D8" s="288"/>
      <c r="E8" s="41"/>
      <c r="F8" s="121"/>
      <c r="G8" s="121"/>
      <c r="H8" s="121"/>
      <c r="I8" s="110"/>
      <c r="J8" s="121"/>
      <c r="K8" s="128"/>
      <c r="L8" s="310"/>
      <c r="M8" s="121"/>
      <c r="N8" s="40"/>
      <c r="O8" s="113"/>
      <c r="P8" s="329"/>
      <c r="Q8" s="311"/>
      <c r="R8" s="426"/>
      <c r="S8" s="658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8"/>
    </row>
    <row r="10" spans="1:19" s="384" customFormat="1" ht="9" thickBot="1" x14ac:dyDescent="0.2">
      <c r="C10" s="65" t="s">
        <v>170</v>
      </c>
      <c r="D10" s="65" t="s">
        <v>142</v>
      </c>
      <c r="E10" s="65" t="s">
        <v>23</v>
      </c>
      <c r="F10" s="65" t="s">
        <v>83</v>
      </c>
      <c r="G10" s="65" t="s">
        <v>27</v>
      </c>
      <c r="H10" s="65" t="s">
        <v>177</v>
      </c>
      <c r="I10" s="65" t="s">
        <v>169</v>
      </c>
      <c r="J10" s="65" t="s">
        <v>112</v>
      </c>
      <c r="K10" s="65" t="s">
        <v>116</v>
      </c>
      <c r="L10" s="65" t="s">
        <v>119</v>
      </c>
      <c r="M10" s="65" t="s">
        <v>22</v>
      </c>
      <c r="N10" s="295" t="s">
        <v>3</v>
      </c>
      <c r="O10" s="65" t="s">
        <v>25</v>
      </c>
      <c r="P10" s="65" t="s">
        <v>168</v>
      </c>
      <c r="Q10" s="65" t="s">
        <v>68</v>
      </c>
      <c r="R10" s="65" t="s">
        <v>4</v>
      </c>
      <c r="S10" s="659"/>
    </row>
    <row r="11" spans="1:19" s="387" customFormat="1" x14ac:dyDescent="0.2">
      <c r="B11" s="705" t="s">
        <v>183</v>
      </c>
      <c r="C11" s="707">
        <f>+'2017'!H81</f>
        <v>128.75</v>
      </c>
      <c r="D11" s="709">
        <f>+'2017'!P81</f>
        <v>0</v>
      </c>
      <c r="E11" s="709">
        <v>0</v>
      </c>
      <c r="F11" s="709">
        <f>+'2017'!R81</f>
        <v>88.75</v>
      </c>
      <c r="G11" s="711">
        <f>+'2017'!I81</f>
        <v>72.5</v>
      </c>
      <c r="H11" s="709">
        <f>+'2017'!J81</f>
        <v>0</v>
      </c>
      <c r="I11" s="709">
        <v>0</v>
      </c>
      <c r="J11" s="711">
        <v>0</v>
      </c>
      <c r="K11" s="709">
        <f>+'2017'!G81</f>
        <v>0</v>
      </c>
      <c r="L11" s="709">
        <f>+'2017'!K81</f>
        <v>177.5</v>
      </c>
      <c r="M11" s="709">
        <f>+'2017'!F81</f>
        <v>7</v>
      </c>
      <c r="N11" s="709">
        <v>0</v>
      </c>
      <c r="O11" s="709">
        <f>+'2017'!C81</f>
        <v>0</v>
      </c>
      <c r="P11" s="709">
        <v>0</v>
      </c>
      <c r="Q11" s="709">
        <v>0</v>
      </c>
      <c r="R11" s="709">
        <f>+'2017'!Q81</f>
        <v>0</v>
      </c>
      <c r="S11" s="709">
        <f>SUM(C11:R12)</f>
        <v>474.5</v>
      </c>
    </row>
    <row r="12" spans="1:19" s="387" customFormat="1" ht="13.5" thickBot="1" x14ac:dyDescent="0.25">
      <c r="B12" s="706"/>
      <c r="C12" s="708"/>
      <c r="D12" s="710"/>
      <c r="E12" s="710"/>
      <c r="F12" s="710"/>
      <c r="G12" s="712"/>
      <c r="H12" s="710"/>
      <c r="I12" s="710"/>
      <c r="J12" s="712"/>
      <c r="K12" s="710"/>
      <c r="L12" s="710"/>
      <c r="M12" s="710"/>
      <c r="N12" s="710"/>
      <c r="O12" s="710"/>
      <c r="P12" s="710"/>
      <c r="Q12" s="710"/>
      <c r="R12" s="710"/>
      <c r="S12" s="710"/>
    </row>
    <row r="13" spans="1:19" x14ac:dyDescent="0.2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01">
        <v>0</v>
      </c>
      <c r="D14" s="389">
        <v>10</v>
      </c>
      <c r="E14" s="389">
        <v>10</v>
      </c>
      <c r="F14" s="389">
        <v>0</v>
      </c>
      <c r="G14" s="442">
        <v>10</v>
      </c>
      <c r="H14" s="389">
        <v>0</v>
      </c>
      <c r="I14" s="389">
        <v>0</v>
      </c>
      <c r="J14" s="442">
        <v>10</v>
      </c>
      <c r="K14" s="389">
        <v>10</v>
      </c>
      <c r="L14" s="389">
        <v>0</v>
      </c>
      <c r="M14" s="389">
        <v>0</v>
      </c>
      <c r="N14" s="389">
        <v>10</v>
      </c>
      <c r="O14" s="389">
        <v>10</v>
      </c>
      <c r="P14" s="389">
        <v>0</v>
      </c>
      <c r="Q14" s="389">
        <v>0</v>
      </c>
      <c r="R14" s="389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01">
        <v>0</v>
      </c>
      <c r="D15" s="389">
        <v>10</v>
      </c>
      <c r="E15" s="389">
        <v>10</v>
      </c>
      <c r="F15" s="389">
        <v>10</v>
      </c>
      <c r="G15" s="442">
        <v>10</v>
      </c>
      <c r="H15" s="389">
        <v>0</v>
      </c>
      <c r="I15" s="389">
        <v>10</v>
      </c>
      <c r="J15" s="442">
        <v>0</v>
      </c>
      <c r="K15" s="389">
        <v>0</v>
      </c>
      <c r="L15" s="389">
        <v>0</v>
      </c>
      <c r="M15" s="389">
        <v>0</v>
      </c>
      <c r="N15" s="389">
        <v>0</v>
      </c>
      <c r="O15" s="389">
        <v>10</v>
      </c>
      <c r="P15" s="389">
        <v>0</v>
      </c>
      <c r="Q15" s="389">
        <v>10</v>
      </c>
      <c r="R15" s="389">
        <v>10</v>
      </c>
      <c r="S15" s="394">
        <f t="shared" si="0"/>
        <v>80</v>
      </c>
    </row>
    <row r="16" spans="1:19" x14ac:dyDescent="0.2">
      <c r="B16" s="447" t="s">
        <v>34</v>
      </c>
      <c r="C16" s="401">
        <v>10</v>
      </c>
      <c r="D16" s="389">
        <v>10</v>
      </c>
      <c r="E16" s="389">
        <v>0</v>
      </c>
      <c r="F16" s="389">
        <v>0</v>
      </c>
      <c r="G16" s="442">
        <v>0</v>
      </c>
      <c r="H16" s="389">
        <v>10</v>
      </c>
      <c r="I16" s="389">
        <v>0</v>
      </c>
      <c r="J16" s="442">
        <v>10</v>
      </c>
      <c r="K16" s="389">
        <v>0</v>
      </c>
      <c r="L16" s="389">
        <v>0</v>
      </c>
      <c r="M16" s="389">
        <v>10</v>
      </c>
      <c r="N16" s="389">
        <v>10</v>
      </c>
      <c r="O16" s="389">
        <v>10</v>
      </c>
      <c r="P16" s="389">
        <v>10</v>
      </c>
      <c r="Q16" s="389">
        <v>0</v>
      </c>
      <c r="R16" s="389">
        <v>0</v>
      </c>
      <c r="S16" s="392">
        <f t="shared" si="0"/>
        <v>80</v>
      </c>
    </row>
    <row r="17" spans="1:19" x14ac:dyDescent="0.2">
      <c r="B17" s="448" t="s">
        <v>47</v>
      </c>
      <c r="C17" s="445"/>
      <c r="D17" s="395"/>
      <c r="E17" s="395"/>
      <c r="F17" s="395"/>
      <c r="G17" s="396">
        <v>10</v>
      </c>
      <c r="H17" s="395">
        <v>10</v>
      </c>
      <c r="I17" s="396">
        <v>10</v>
      </c>
      <c r="J17" s="443"/>
      <c r="K17" s="395"/>
      <c r="L17" s="395"/>
      <c r="M17" s="395"/>
      <c r="N17" s="395"/>
      <c r="O17" s="395">
        <v>10</v>
      </c>
      <c r="P17" s="395">
        <v>10</v>
      </c>
      <c r="Q17" s="395"/>
      <c r="R17" s="395"/>
      <c r="S17" s="397">
        <f t="shared" si="0"/>
        <v>50</v>
      </c>
    </row>
    <row r="18" spans="1:19" x14ac:dyDescent="0.2">
      <c r="B18" s="447" t="s">
        <v>35</v>
      </c>
      <c r="C18" s="401">
        <v>10</v>
      </c>
      <c r="D18" s="389">
        <v>0</v>
      </c>
      <c r="E18" s="389">
        <v>10</v>
      </c>
      <c r="F18" s="389">
        <v>10</v>
      </c>
      <c r="G18" s="442">
        <v>0</v>
      </c>
      <c r="H18" s="389">
        <v>0</v>
      </c>
      <c r="I18" s="389">
        <v>0</v>
      </c>
      <c r="J18" s="442">
        <v>10</v>
      </c>
      <c r="K18" s="389">
        <v>0</v>
      </c>
      <c r="L18" s="389">
        <v>10</v>
      </c>
      <c r="M18" s="389">
        <v>0</v>
      </c>
      <c r="N18" s="389">
        <v>10</v>
      </c>
      <c r="O18" s="389">
        <v>0</v>
      </c>
      <c r="P18" s="389">
        <v>0</v>
      </c>
      <c r="Q18" s="389">
        <v>10</v>
      </c>
      <c r="R18" s="389">
        <v>0</v>
      </c>
      <c r="S18" s="392">
        <f t="shared" si="0"/>
        <v>70</v>
      </c>
    </row>
    <row r="19" spans="1:19" x14ac:dyDescent="0.2">
      <c r="B19" s="448" t="s">
        <v>36</v>
      </c>
      <c r="C19" s="401">
        <v>0</v>
      </c>
      <c r="D19" s="389">
        <v>10</v>
      </c>
      <c r="E19" s="389">
        <v>10</v>
      </c>
      <c r="F19" s="389">
        <v>0</v>
      </c>
      <c r="G19" s="442">
        <v>0</v>
      </c>
      <c r="H19" s="389">
        <v>10</v>
      </c>
      <c r="I19" s="389">
        <v>0</v>
      </c>
      <c r="J19" s="442">
        <v>0</v>
      </c>
      <c r="K19" s="389">
        <v>0</v>
      </c>
      <c r="L19" s="389">
        <v>10</v>
      </c>
      <c r="M19" s="389">
        <v>0</v>
      </c>
      <c r="N19" s="389">
        <v>10</v>
      </c>
      <c r="O19" s="389">
        <v>10</v>
      </c>
      <c r="P19" s="389">
        <v>10</v>
      </c>
      <c r="Q19" s="389">
        <v>0</v>
      </c>
      <c r="R19" s="389">
        <v>10</v>
      </c>
      <c r="S19" s="394">
        <f t="shared" si="0"/>
        <v>80</v>
      </c>
    </row>
    <row r="20" spans="1:19" x14ac:dyDescent="0.2">
      <c r="B20" s="447" t="s">
        <v>37</v>
      </c>
      <c r="C20" s="401">
        <v>10</v>
      </c>
      <c r="D20" s="389">
        <v>0</v>
      </c>
      <c r="E20" s="389">
        <v>0</v>
      </c>
      <c r="F20" s="389">
        <v>10</v>
      </c>
      <c r="G20" s="442">
        <v>0</v>
      </c>
      <c r="H20" s="389">
        <v>0</v>
      </c>
      <c r="I20" s="389">
        <v>0</v>
      </c>
      <c r="J20" s="442">
        <v>0</v>
      </c>
      <c r="K20" s="389">
        <v>10</v>
      </c>
      <c r="L20" s="389">
        <v>10</v>
      </c>
      <c r="M20" s="389">
        <v>10</v>
      </c>
      <c r="N20" s="389">
        <v>0</v>
      </c>
      <c r="O20" s="389">
        <v>10</v>
      </c>
      <c r="P20" s="389">
        <v>10</v>
      </c>
      <c r="Q20" s="389">
        <v>0</v>
      </c>
      <c r="R20" s="389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>
        <v>10</v>
      </c>
      <c r="D21" s="398"/>
      <c r="E21" s="396">
        <v>10</v>
      </c>
      <c r="F21" s="398"/>
      <c r="G21" s="399"/>
      <c r="H21" s="395">
        <v>10</v>
      </c>
      <c r="I21" s="398"/>
      <c r="J21" s="396">
        <v>10</v>
      </c>
      <c r="K21" s="395">
        <v>10</v>
      </c>
      <c r="L21" s="398"/>
      <c r="M21" s="395">
        <v>10</v>
      </c>
      <c r="N21" s="395">
        <v>10</v>
      </c>
      <c r="O21" s="398"/>
      <c r="P21" s="395">
        <v>10</v>
      </c>
      <c r="Q21" s="398"/>
      <c r="R21" s="398"/>
      <c r="S21" s="400">
        <f t="shared" si="0"/>
        <v>80</v>
      </c>
    </row>
    <row r="22" spans="1:19" x14ac:dyDescent="0.2">
      <c r="B22" s="447" t="s">
        <v>38</v>
      </c>
      <c r="C22" s="401">
        <v>0</v>
      </c>
      <c r="D22" s="389">
        <v>10</v>
      </c>
      <c r="E22" s="389">
        <v>0</v>
      </c>
      <c r="F22" s="389">
        <v>0</v>
      </c>
      <c r="G22" s="389">
        <v>10</v>
      </c>
      <c r="H22" s="389">
        <v>0</v>
      </c>
      <c r="I22" s="389">
        <v>10</v>
      </c>
      <c r="J22" s="389">
        <v>10</v>
      </c>
      <c r="K22" s="389">
        <v>0</v>
      </c>
      <c r="L22" s="389">
        <v>10</v>
      </c>
      <c r="M22" s="389">
        <v>0</v>
      </c>
      <c r="N22" s="389">
        <v>10</v>
      </c>
      <c r="O22" s="389">
        <v>0</v>
      </c>
      <c r="P22" s="389">
        <v>10</v>
      </c>
      <c r="Q22" s="389">
        <v>0</v>
      </c>
      <c r="R22" s="389">
        <v>10</v>
      </c>
      <c r="S22" s="401">
        <f t="shared" si="0"/>
        <v>80</v>
      </c>
    </row>
    <row r="23" spans="1:19" x14ac:dyDescent="0.2">
      <c r="B23" s="448" t="s">
        <v>39</v>
      </c>
      <c r="C23" s="401">
        <v>10</v>
      </c>
      <c r="D23" s="389">
        <v>10</v>
      </c>
      <c r="E23" s="389">
        <v>10</v>
      </c>
      <c r="F23" s="389">
        <v>10</v>
      </c>
      <c r="G23" s="389">
        <v>0</v>
      </c>
      <c r="H23" s="389">
        <v>0</v>
      </c>
      <c r="I23" s="389">
        <v>0</v>
      </c>
      <c r="J23" s="389">
        <v>10</v>
      </c>
      <c r="K23" s="389">
        <v>0</v>
      </c>
      <c r="L23" s="389">
        <v>0</v>
      </c>
      <c r="M23" s="389">
        <v>0</v>
      </c>
      <c r="N23" s="389">
        <v>10</v>
      </c>
      <c r="O23" s="389">
        <v>0</v>
      </c>
      <c r="P23" s="389">
        <v>0</v>
      </c>
      <c r="Q23" s="389">
        <v>10</v>
      </c>
      <c r="R23" s="389">
        <v>10</v>
      </c>
      <c r="S23" s="394">
        <f t="shared" si="0"/>
        <v>80</v>
      </c>
    </row>
    <row r="24" spans="1:19" x14ac:dyDescent="0.2">
      <c r="B24" s="447" t="s">
        <v>40</v>
      </c>
      <c r="C24" s="389">
        <v>0</v>
      </c>
      <c r="D24" s="389">
        <v>10</v>
      </c>
      <c r="E24" s="389">
        <v>10</v>
      </c>
      <c r="F24" s="389">
        <v>10</v>
      </c>
      <c r="G24" s="389">
        <v>0</v>
      </c>
      <c r="H24" s="389">
        <v>0</v>
      </c>
      <c r="I24" s="389">
        <v>10</v>
      </c>
      <c r="J24" s="389">
        <v>10</v>
      </c>
      <c r="K24" s="389">
        <v>0</v>
      </c>
      <c r="L24" s="389">
        <v>10</v>
      </c>
      <c r="M24" s="389">
        <v>0</v>
      </c>
      <c r="N24" s="389">
        <v>0</v>
      </c>
      <c r="O24" s="389">
        <v>0</v>
      </c>
      <c r="P24" s="389">
        <v>10</v>
      </c>
      <c r="Q24" s="389">
        <v>10</v>
      </c>
      <c r="R24" s="389">
        <v>0</v>
      </c>
      <c r="S24" s="392">
        <f t="shared" si="0"/>
        <v>80</v>
      </c>
    </row>
    <row r="25" spans="1:19" x14ac:dyDescent="0.2">
      <c r="B25" s="448" t="s">
        <v>47</v>
      </c>
      <c r="C25" s="400"/>
      <c r="D25" s="398"/>
      <c r="E25" s="398"/>
      <c r="F25" s="398"/>
      <c r="G25" s="399"/>
      <c r="H25" s="398"/>
      <c r="I25" s="398"/>
      <c r="J25" s="444"/>
      <c r="K25" s="398"/>
      <c r="L25" s="396">
        <v>10</v>
      </c>
      <c r="M25" s="399"/>
      <c r="N25" s="398"/>
      <c r="O25" s="398"/>
      <c r="P25" s="396">
        <v>10</v>
      </c>
      <c r="Q25" s="396">
        <v>10</v>
      </c>
      <c r="R25" s="398"/>
      <c r="S25" s="397">
        <f t="shared" si="0"/>
        <v>30</v>
      </c>
    </row>
    <row r="26" spans="1:19" x14ac:dyDescent="0.2">
      <c r="B26" s="447" t="s">
        <v>41</v>
      </c>
      <c r="C26" s="401">
        <v>10</v>
      </c>
      <c r="D26" s="401">
        <v>10</v>
      </c>
      <c r="E26" s="389">
        <v>0</v>
      </c>
      <c r="F26" s="389">
        <v>0</v>
      </c>
      <c r="G26" s="401">
        <v>10</v>
      </c>
      <c r="H26" s="389">
        <v>0</v>
      </c>
      <c r="I26" s="401">
        <v>10</v>
      </c>
      <c r="J26" s="401">
        <v>10</v>
      </c>
      <c r="K26" s="389">
        <v>0</v>
      </c>
      <c r="L26" s="389">
        <v>0</v>
      </c>
      <c r="M26" s="389">
        <v>0</v>
      </c>
      <c r="N26" s="389">
        <v>0</v>
      </c>
      <c r="O26" s="401">
        <v>10</v>
      </c>
      <c r="P26" s="401">
        <v>10</v>
      </c>
      <c r="Q26" s="389">
        <v>0</v>
      </c>
      <c r="R26" s="401">
        <v>10</v>
      </c>
      <c r="S26" s="392">
        <f t="shared" si="0"/>
        <v>80</v>
      </c>
    </row>
    <row r="27" spans="1:19" x14ac:dyDescent="0.2">
      <c r="B27" s="448" t="s">
        <v>42</v>
      </c>
      <c r="C27" s="401">
        <v>10</v>
      </c>
      <c r="D27" s="401">
        <v>10</v>
      </c>
      <c r="E27" s="401">
        <v>10</v>
      </c>
      <c r="F27" s="389">
        <v>0</v>
      </c>
      <c r="G27" s="401">
        <v>10</v>
      </c>
      <c r="H27" s="389">
        <v>0</v>
      </c>
      <c r="I27" s="389">
        <v>0</v>
      </c>
      <c r="J27" s="389">
        <v>0</v>
      </c>
      <c r="K27" s="401">
        <v>10</v>
      </c>
      <c r="L27" s="389">
        <v>0</v>
      </c>
      <c r="M27" s="389">
        <v>0</v>
      </c>
      <c r="N27" s="389">
        <v>0</v>
      </c>
      <c r="O27" s="401">
        <v>10</v>
      </c>
      <c r="P27" s="401">
        <v>10</v>
      </c>
      <c r="Q27" s="389">
        <v>0</v>
      </c>
      <c r="R27" s="401">
        <v>10</v>
      </c>
      <c r="S27" s="394">
        <f t="shared" si="0"/>
        <v>80</v>
      </c>
    </row>
    <row r="28" spans="1:19" x14ac:dyDescent="0.2">
      <c r="B28" s="447" t="s">
        <v>43</v>
      </c>
      <c r="C28" s="389">
        <v>0</v>
      </c>
      <c r="D28" s="389">
        <v>0</v>
      </c>
      <c r="E28" s="401">
        <v>10</v>
      </c>
      <c r="F28" s="389">
        <v>0</v>
      </c>
      <c r="G28" s="401">
        <v>10</v>
      </c>
      <c r="H28" s="389">
        <v>0</v>
      </c>
      <c r="I28" s="401">
        <v>10</v>
      </c>
      <c r="J28" s="389">
        <v>0</v>
      </c>
      <c r="K28" s="389">
        <v>0</v>
      </c>
      <c r="L28" s="401">
        <v>10</v>
      </c>
      <c r="M28" s="389">
        <v>0</v>
      </c>
      <c r="N28" s="401">
        <v>10</v>
      </c>
      <c r="O28" s="401">
        <v>10</v>
      </c>
      <c r="P28" s="401">
        <v>10</v>
      </c>
      <c r="Q28" s="389">
        <v>0</v>
      </c>
      <c r="R28" s="401">
        <v>10</v>
      </c>
      <c r="S28" s="392">
        <f t="shared" si="0"/>
        <v>80</v>
      </c>
    </row>
    <row r="29" spans="1:19" x14ac:dyDescent="0.2">
      <c r="B29" s="448" t="s">
        <v>44</v>
      </c>
      <c r="C29" s="389">
        <v>0</v>
      </c>
      <c r="D29" s="389">
        <v>0</v>
      </c>
      <c r="E29" s="389">
        <v>0</v>
      </c>
      <c r="F29" s="389">
        <v>0</v>
      </c>
      <c r="G29" s="401">
        <v>10</v>
      </c>
      <c r="H29" s="401">
        <v>10</v>
      </c>
      <c r="I29" s="401">
        <v>10</v>
      </c>
      <c r="J29" s="401">
        <v>10</v>
      </c>
      <c r="K29" s="389">
        <v>0</v>
      </c>
      <c r="L29" s="401">
        <v>10</v>
      </c>
      <c r="M29" s="389">
        <v>0</v>
      </c>
      <c r="N29" s="401">
        <v>10</v>
      </c>
      <c r="O29" s="401">
        <v>10</v>
      </c>
      <c r="P29" s="389">
        <v>0</v>
      </c>
      <c r="Q29" s="401">
        <v>10</v>
      </c>
      <c r="R29" s="389">
        <v>0</v>
      </c>
      <c r="S29" s="394">
        <f t="shared" si="0"/>
        <v>80</v>
      </c>
    </row>
    <row r="30" spans="1:19" x14ac:dyDescent="0.2">
      <c r="B30" s="447" t="s">
        <v>45</v>
      </c>
      <c r="C30" s="401">
        <v>10</v>
      </c>
      <c r="D30" s="389">
        <v>0</v>
      </c>
      <c r="E30" s="401">
        <v>10</v>
      </c>
      <c r="F30" s="389">
        <v>0</v>
      </c>
      <c r="G30" s="401">
        <v>10</v>
      </c>
      <c r="H30" s="401">
        <v>10</v>
      </c>
      <c r="I30" s="389">
        <v>0</v>
      </c>
      <c r="J30" s="389">
        <v>0</v>
      </c>
      <c r="K30" s="389">
        <v>0</v>
      </c>
      <c r="L30" s="401">
        <v>10</v>
      </c>
      <c r="M30" s="389">
        <v>0</v>
      </c>
      <c r="N30" s="389">
        <v>0</v>
      </c>
      <c r="O30" s="401">
        <v>10</v>
      </c>
      <c r="P30" s="401">
        <v>10</v>
      </c>
      <c r="Q30" s="389">
        <v>0</v>
      </c>
      <c r="R30" s="401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389">
        <v>0</v>
      </c>
      <c r="D31" s="401">
        <v>10</v>
      </c>
      <c r="E31" s="401">
        <v>10</v>
      </c>
      <c r="F31" s="389">
        <v>0</v>
      </c>
      <c r="G31" s="389">
        <v>0</v>
      </c>
      <c r="H31" s="401">
        <v>10</v>
      </c>
      <c r="I31" s="401">
        <v>10</v>
      </c>
      <c r="J31" s="389">
        <v>0</v>
      </c>
      <c r="K31" s="389">
        <v>0</v>
      </c>
      <c r="L31" s="401">
        <v>10</v>
      </c>
      <c r="M31" s="401">
        <v>10</v>
      </c>
      <c r="N31" s="389">
        <v>0</v>
      </c>
      <c r="O31" s="389">
        <v>0</v>
      </c>
      <c r="P31" s="389">
        <v>0</v>
      </c>
      <c r="Q31" s="401">
        <v>10</v>
      </c>
      <c r="R31" s="401">
        <v>10</v>
      </c>
      <c r="S31" s="403">
        <f t="shared" si="0"/>
        <v>80</v>
      </c>
    </row>
    <row r="32" spans="1:19" ht="13.5" thickBot="1" x14ac:dyDescent="0.25">
      <c r="B32" s="451" t="s">
        <v>187</v>
      </c>
      <c r="C32" s="405">
        <f>SUM(C13:C31)</f>
        <v>98.75</v>
      </c>
      <c r="D32" s="405">
        <f t="shared" ref="D32:S32" si="1">SUM(D13:D31)</f>
        <v>118.75</v>
      </c>
      <c r="E32" s="405">
        <f t="shared" si="1"/>
        <v>128.75</v>
      </c>
      <c r="F32" s="405">
        <f t="shared" si="1"/>
        <v>68.75</v>
      </c>
      <c r="G32" s="405">
        <f t="shared" si="1"/>
        <v>108.75</v>
      </c>
      <c r="H32" s="405">
        <f t="shared" si="1"/>
        <v>88.75</v>
      </c>
      <c r="I32" s="405">
        <f t="shared" si="1"/>
        <v>98.75</v>
      </c>
      <c r="J32" s="405">
        <f t="shared" si="1"/>
        <v>108.75</v>
      </c>
      <c r="K32" s="405">
        <f t="shared" si="1"/>
        <v>58.75</v>
      </c>
      <c r="L32" s="405">
        <f t="shared" si="1"/>
        <v>118.75</v>
      </c>
      <c r="M32" s="405">
        <f t="shared" si="1"/>
        <v>58.75</v>
      </c>
      <c r="N32" s="405">
        <f t="shared" si="1"/>
        <v>108.75</v>
      </c>
      <c r="O32" s="405">
        <f t="shared" si="1"/>
        <v>128.75</v>
      </c>
      <c r="P32" s="405">
        <f t="shared" si="1"/>
        <v>138.75</v>
      </c>
      <c r="Q32" s="405">
        <f t="shared" si="1"/>
        <v>88.75</v>
      </c>
      <c r="R32" s="405">
        <f t="shared" si="1"/>
        <v>128.75</v>
      </c>
      <c r="S32" s="405">
        <f t="shared" si="1"/>
        <v>1650</v>
      </c>
    </row>
    <row r="33" spans="2:19" ht="16.5" thickBot="1" x14ac:dyDescent="0.3">
      <c r="B33" s="452" t="s">
        <v>188</v>
      </c>
      <c r="C33" s="407">
        <f t="shared" ref="C33:S33" si="2">+C11+C32</f>
        <v>227.5</v>
      </c>
      <c r="D33" s="407">
        <f t="shared" si="2"/>
        <v>118.75</v>
      </c>
      <c r="E33" s="407">
        <f t="shared" si="2"/>
        <v>128.75</v>
      </c>
      <c r="F33" s="407">
        <f t="shared" si="2"/>
        <v>157.5</v>
      </c>
      <c r="G33" s="407">
        <f t="shared" si="2"/>
        <v>181.25</v>
      </c>
      <c r="H33" s="407">
        <f t="shared" si="2"/>
        <v>88.75</v>
      </c>
      <c r="I33" s="407">
        <f t="shared" si="2"/>
        <v>98.75</v>
      </c>
      <c r="J33" s="407">
        <f t="shared" si="2"/>
        <v>108.75</v>
      </c>
      <c r="K33" s="407">
        <f t="shared" si="2"/>
        <v>58.75</v>
      </c>
      <c r="L33" s="407">
        <f t="shared" si="2"/>
        <v>296.25</v>
      </c>
      <c r="M33" s="407">
        <f t="shared" si="2"/>
        <v>65.75</v>
      </c>
      <c r="N33" s="407">
        <f t="shared" si="2"/>
        <v>108.75</v>
      </c>
      <c r="O33" s="407">
        <f t="shared" si="2"/>
        <v>128.75</v>
      </c>
      <c r="P33" s="407">
        <f t="shared" si="2"/>
        <v>138.75</v>
      </c>
      <c r="Q33" s="407">
        <f t="shared" si="2"/>
        <v>88.75</v>
      </c>
      <c r="R33" s="407">
        <f t="shared" si="2"/>
        <v>128.75</v>
      </c>
      <c r="S33" s="407">
        <f t="shared" si="2"/>
        <v>2124.5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s="387" customFormat="1" x14ac:dyDescent="0.2">
      <c r="B35" s="713" t="s">
        <v>189</v>
      </c>
      <c r="C35" s="715"/>
      <c r="D35" s="715"/>
      <c r="E35" s="715">
        <f>-'2017'!L81</f>
        <v>20</v>
      </c>
      <c r="F35" s="715"/>
      <c r="G35" s="715"/>
      <c r="H35" s="715"/>
      <c r="I35" s="715">
        <f>-'2017'!O81</f>
        <v>236.75</v>
      </c>
      <c r="J35" s="715"/>
      <c r="K35" s="715"/>
      <c r="L35" s="715"/>
      <c r="M35" s="715"/>
      <c r="N35" s="715">
        <f>-+'2017'!E81</f>
        <v>33.75</v>
      </c>
      <c r="O35" s="715"/>
      <c r="P35" s="715"/>
      <c r="Q35" s="715">
        <f>-'2017'!N81</f>
        <v>16.5</v>
      </c>
      <c r="R35" s="715"/>
      <c r="S35" s="715">
        <f>SUM(C35:R36)</f>
        <v>307</v>
      </c>
    </row>
    <row r="36" spans="2:19" s="387" customFormat="1" ht="13.5" thickBot="1" x14ac:dyDescent="0.25">
      <c r="B36" s="714"/>
      <c r="C36" s="716"/>
      <c r="D36" s="716"/>
      <c r="E36" s="716"/>
      <c r="F36" s="716"/>
      <c r="G36" s="716"/>
      <c r="H36" s="716"/>
      <c r="I36" s="716"/>
      <c r="J36" s="716"/>
      <c r="K36" s="716"/>
      <c r="L36" s="716"/>
      <c r="M36" s="716"/>
      <c r="N36" s="716"/>
      <c r="O36" s="716"/>
      <c r="P36" s="716"/>
      <c r="Q36" s="716"/>
      <c r="R36" s="716"/>
      <c r="S36" s="717"/>
    </row>
    <row r="37" spans="2:19" x14ac:dyDescent="0.2">
      <c r="B37" s="409" t="s">
        <v>49</v>
      </c>
      <c r="C37" s="410">
        <v>128.75</v>
      </c>
      <c r="D37" s="411"/>
      <c r="E37" s="411">
        <v>147.5</v>
      </c>
      <c r="F37" s="411"/>
      <c r="G37" s="411">
        <v>91.25</v>
      </c>
      <c r="H37" s="411">
        <v>50</v>
      </c>
      <c r="I37" s="411"/>
      <c r="J37" s="411"/>
      <c r="K37" s="411"/>
      <c r="L37" s="411"/>
      <c r="M37" s="410"/>
      <c r="N37" s="411"/>
      <c r="O37" s="410"/>
      <c r="P37" s="410"/>
      <c r="Q37" s="410"/>
      <c r="R37" s="412"/>
      <c r="S37" s="410">
        <f t="shared" ref="S37:S52" si="3">SUM(C37:R37)</f>
        <v>417.5</v>
      </c>
    </row>
    <row r="38" spans="2:19" x14ac:dyDescent="0.2">
      <c r="B38" s="413" t="s">
        <v>50</v>
      </c>
      <c r="C38" s="414"/>
      <c r="D38" s="415"/>
      <c r="E38" s="415"/>
      <c r="F38" s="415"/>
      <c r="G38" s="415"/>
      <c r="H38" s="415"/>
      <c r="I38" s="415"/>
      <c r="J38" s="415"/>
      <c r="K38" s="415"/>
      <c r="L38" s="415">
        <v>200</v>
      </c>
      <c r="M38" s="415"/>
      <c r="N38" s="415"/>
      <c r="O38" s="415"/>
      <c r="P38" s="415"/>
      <c r="Q38" s="415"/>
      <c r="R38" s="415"/>
      <c r="S38" s="414">
        <f t="shared" si="3"/>
        <v>200</v>
      </c>
    </row>
    <row r="39" spans="2:19" x14ac:dyDescent="0.2">
      <c r="B39" s="413" t="s">
        <v>51</v>
      </c>
      <c r="C39" s="414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6">
        <f t="shared" si="3"/>
        <v>0</v>
      </c>
    </row>
    <row r="40" spans="2:19" x14ac:dyDescent="0.2">
      <c r="B40" s="413" t="s">
        <v>52</v>
      </c>
      <c r="C40" s="414"/>
      <c r="D40" s="415"/>
      <c r="E40" s="415"/>
      <c r="F40" s="415"/>
      <c r="G40" s="415"/>
      <c r="H40" s="416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6">
        <f t="shared" si="3"/>
        <v>0</v>
      </c>
    </row>
    <row r="41" spans="2:19" x14ac:dyDescent="0.2">
      <c r="B41" s="413" t="s">
        <v>53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54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55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8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56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6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57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58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59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60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61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x14ac:dyDescent="0.2">
      <c r="B50" s="413" t="s">
        <v>62</v>
      </c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6">
        <f t="shared" si="3"/>
        <v>0</v>
      </c>
    </row>
    <row r="51" spans="2:20" x14ac:dyDescent="0.2">
      <c r="B51" s="413" t="s">
        <v>63</v>
      </c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6">
        <f t="shared" si="3"/>
        <v>0</v>
      </c>
    </row>
    <row r="52" spans="2:20" ht="13.5" thickBot="1" x14ac:dyDescent="0.25">
      <c r="B52" s="417" t="s">
        <v>123</v>
      </c>
      <c r="C52" s="418"/>
      <c r="D52" s="418"/>
      <c r="E52" s="418"/>
      <c r="F52" s="418"/>
      <c r="G52" s="418"/>
      <c r="H52" s="416"/>
      <c r="I52" s="418"/>
      <c r="J52" s="418"/>
      <c r="K52" s="418"/>
      <c r="L52" s="418"/>
      <c r="M52" s="418"/>
      <c r="N52" s="418"/>
      <c r="O52" s="418"/>
      <c r="P52" s="418"/>
      <c r="Q52" s="416"/>
      <c r="R52" s="418"/>
      <c r="S52" s="416">
        <f t="shared" si="3"/>
        <v>0</v>
      </c>
    </row>
    <row r="53" spans="2:20" ht="13.5" thickBot="1" x14ac:dyDescent="0.25">
      <c r="B53" s="419" t="s">
        <v>176</v>
      </c>
      <c r="C53" s="420">
        <f>SUM(C35:C52)</f>
        <v>128.75</v>
      </c>
      <c r="D53" s="420">
        <f t="shared" ref="D53:S53" si="4">SUM(D35:D52)</f>
        <v>0</v>
      </c>
      <c r="E53" s="420">
        <f t="shared" si="4"/>
        <v>167.5</v>
      </c>
      <c r="F53" s="420">
        <f t="shared" si="4"/>
        <v>0</v>
      </c>
      <c r="G53" s="420">
        <f t="shared" si="4"/>
        <v>91.25</v>
      </c>
      <c r="H53" s="420">
        <f t="shared" si="4"/>
        <v>50</v>
      </c>
      <c r="I53" s="420">
        <f t="shared" si="4"/>
        <v>236.75</v>
      </c>
      <c r="J53" s="420">
        <f t="shared" si="4"/>
        <v>0</v>
      </c>
      <c r="K53" s="420">
        <f t="shared" si="4"/>
        <v>0</v>
      </c>
      <c r="L53" s="420">
        <f t="shared" si="4"/>
        <v>200</v>
      </c>
      <c r="M53" s="420">
        <f t="shared" si="4"/>
        <v>0</v>
      </c>
      <c r="N53" s="420">
        <f t="shared" si="4"/>
        <v>33.75</v>
      </c>
      <c r="O53" s="420">
        <f t="shared" si="4"/>
        <v>0</v>
      </c>
      <c r="P53" s="420">
        <f t="shared" si="4"/>
        <v>0</v>
      </c>
      <c r="Q53" s="420">
        <f t="shared" si="4"/>
        <v>16.5</v>
      </c>
      <c r="R53" s="420">
        <f t="shared" si="4"/>
        <v>0</v>
      </c>
      <c r="S53" s="420">
        <f t="shared" si="4"/>
        <v>924.5</v>
      </c>
    </row>
    <row r="54" spans="2:20" ht="6.75" customHeight="1" thickBot="1" x14ac:dyDescent="0.25"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</row>
    <row r="55" spans="2:20" ht="12.75" customHeight="1" x14ac:dyDescent="0.2">
      <c r="B55" s="660" t="s">
        <v>108</v>
      </c>
      <c r="C55" s="649">
        <f t="shared" ref="C55:S55" si="5">+C33-C53</f>
        <v>98.75</v>
      </c>
      <c r="D55" s="649">
        <f t="shared" si="5"/>
        <v>118.75</v>
      </c>
      <c r="E55" s="649">
        <f t="shared" si="5"/>
        <v>-38.75</v>
      </c>
      <c r="F55" s="649">
        <f t="shared" si="5"/>
        <v>157.5</v>
      </c>
      <c r="G55" s="649">
        <f t="shared" si="5"/>
        <v>90</v>
      </c>
      <c r="H55" s="649">
        <f t="shared" si="5"/>
        <v>38.75</v>
      </c>
      <c r="I55" s="649">
        <f t="shared" si="5"/>
        <v>-138</v>
      </c>
      <c r="J55" s="649">
        <f t="shared" si="5"/>
        <v>108.75</v>
      </c>
      <c r="K55" s="649">
        <f t="shared" si="5"/>
        <v>58.75</v>
      </c>
      <c r="L55" s="649">
        <f t="shared" si="5"/>
        <v>96.25</v>
      </c>
      <c r="M55" s="649">
        <f t="shared" si="5"/>
        <v>65.75</v>
      </c>
      <c r="N55" s="649">
        <f t="shared" si="5"/>
        <v>75</v>
      </c>
      <c r="O55" s="649">
        <f t="shared" si="5"/>
        <v>128.75</v>
      </c>
      <c r="P55" s="649">
        <f t="shared" si="5"/>
        <v>138.75</v>
      </c>
      <c r="Q55" s="649">
        <f t="shared" si="5"/>
        <v>72.25</v>
      </c>
      <c r="R55" s="649">
        <f t="shared" si="5"/>
        <v>128.75</v>
      </c>
      <c r="S55" s="649">
        <f t="shared" si="5"/>
        <v>1200</v>
      </c>
    </row>
    <row r="56" spans="2:20" ht="12.75" customHeight="1" x14ac:dyDescent="0.2">
      <c r="B56" s="661"/>
      <c r="C56" s="650"/>
      <c r="D56" s="650"/>
      <c r="E56" s="650"/>
      <c r="F56" s="650"/>
      <c r="G56" s="650"/>
      <c r="H56" s="650"/>
      <c r="I56" s="650"/>
      <c r="J56" s="650"/>
      <c r="K56" s="650"/>
      <c r="L56" s="650"/>
      <c r="M56" s="650"/>
      <c r="N56" s="650"/>
      <c r="O56" s="650"/>
      <c r="P56" s="650"/>
      <c r="Q56" s="650"/>
      <c r="R56" s="650"/>
      <c r="S56" s="650"/>
    </row>
    <row r="57" spans="2:20" ht="12.75" customHeight="1" x14ac:dyDescent="0.2">
      <c r="B57" s="661"/>
      <c r="C57" s="650"/>
      <c r="D57" s="650"/>
      <c r="E57" s="650"/>
      <c r="F57" s="650"/>
      <c r="G57" s="650"/>
      <c r="H57" s="650"/>
      <c r="I57" s="650"/>
      <c r="J57" s="650"/>
      <c r="K57" s="650"/>
      <c r="L57" s="650"/>
      <c r="M57" s="650"/>
      <c r="N57" s="650"/>
      <c r="O57" s="650"/>
      <c r="P57" s="650"/>
      <c r="Q57" s="650"/>
      <c r="R57" s="650"/>
      <c r="S57" s="650"/>
    </row>
    <row r="58" spans="2:20" ht="13.5" customHeight="1" thickBot="1" x14ac:dyDescent="0.25">
      <c r="B58" s="662"/>
      <c r="C58" s="651"/>
      <c r="D58" s="651"/>
      <c r="E58" s="651"/>
      <c r="F58" s="651"/>
      <c r="G58" s="651"/>
      <c r="H58" s="651"/>
      <c r="I58" s="651"/>
      <c r="J58" s="651"/>
      <c r="K58" s="651"/>
      <c r="L58" s="651"/>
      <c r="M58" s="651"/>
      <c r="N58" s="651"/>
      <c r="O58" s="651"/>
      <c r="P58" s="651"/>
      <c r="Q58" s="651"/>
      <c r="R58" s="651"/>
      <c r="S58" s="651"/>
    </row>
    <row r="59" spans="2:20" ht="6.75" customHeight="1" x14ac:dyDescent="0.2"/>
    <row r="60" spans="2:20" s="1" customFormat="1" ht="13.5" thickBot="1" x14ac:dyDescent="0.25"/>
    <row r="61" spans="2:20" s="1" customFormat="1" ht="13.5" thickBot="1" x14ac:dyDescent="0.25">
      <c r="B61" s="91" t="s">
        <v>184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s="1" customFormat="1" x14ac:dyDescent="0.2">
      <c r="B62" s="321" t="s">
        <v>72</v>
      </c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6">SUM(C62:R62)</f>
        <v>0</v>
      </c>
    </row>
    <row r="63" spans="2:20" s="1" customFormat="1" x14ac:dyDescent="0.2">
      <c r="B63" s="247" t="s">
        <v>81</v>
      </c>
      <c r="C63" s="248"/>
      <c r="D63" s="248"/>
      <c r="E63" s="248"/>
      <c r="F63" s="248"/>
      <c r="G63" s="248"/>
      <c r="H63" s="248">
        <v>324</v>
      </c>
      <c r="I63" s="248"/>
      <c r="J63" s="248"/>
      <c r="K63" s="248">
        <v>324</v>
      </c>
      <c r="L63" s="248"/>
      <c r="M63" s="248"/>
      <c r="N63" s="248"/>
      <c r="O63" s="248"/>
      <c r="P63" s="248"/>
      <c r="Q63" s="248"/>
      <c r="R63" s="249"/>
      <c r="S63" s="250">
        <f t="shared" si="6"/>
        <v>648</v>
      </c>
    </row>
    <row r="64" spans="2:20" s="1" customFormat="1" x14ac:dyDescent="0.2">
      <c r="B64" s="247" t="s">
        <v>73</v>
      </c>
      <c r="C64" s="248"/>
      <c r="D64" s="248"/>
      <c r="E64" s="248"/>
      <c r="F64" s="248">
        <v>216</v>
      </c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216</v>
      </c>
    </row>
    <row r="65" spans="2:19" s="1" customFormat="1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>
        <v>216</v>
      </c>
      <c r="N65" s="248"/>
      <c r="O65" s="248"/>
      <c r="P65" s="248"/>
      <c r="Q65" s="248"/>
      <c r="R65" s="249"/>
      <c r="S65" s="250">
        <f t="shared" si="6"/>
        <v>216</v>
      </c>
    </row>
    <row r="66" spans="2:19" s="1" customFormat="1" x14ac:dyDescent="0.2">
      <c r="B66" s="247" t="s">
        <v>75</v>
      </c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>
        <v>94</v>
      </c>
      <c r="O66" s="248"/>
      <c r="P66" s="248"/>
      <c r="Q66" s="248"/>
      <c r="R66" s="249"/>
      <c r="S66" s="250">
        <f t="shared" si="6"/>
        <v>94</v>
      </c>
    </row>
    <row r="67" spans="2:19" s="1" customFormat="1" x14ac:dyDescent="0.2">
      <c r="B67" s="247" t="s">
        <v>76</v>
      </c>
      <c r="C67" s="248">
        <v>94</v>
      </c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94</v>
      </c>
    </row>
    <row r="68" spans="2:19" s="1" customFormat="1" x14ac:dyDescent="0.2">
      <c r="B68" s="423" t="s">
        <v>179</v>
      </c>
      <c r="C68" s="301"/>
      <c r="D68" s="301"/>
      <c r="E68" s="301"/>
      <c r="F68" s="301"/>
      <c r="G68" s="301"/>
      <c r="H68" s="301"/>
      <c r="I68" s="301"/>
      <c r="J68" s="301"/>
      <c r="K68" s="301">
        <v>266</v>
      </c>
      <c r="L68" s="301"/>
      <c r="M68" s="301"/>
      <c r="N68" s="301"/>
      <c r="O68" s="301"/>
      <c r="P68" s="301"/>
      <c r="Q68" s="301"/>
      <c r="R68" s="302"/>
      <c r="S68" s="303">
        <f t="shared" si="6"/>
        <v>266</v>
      </c>
    </row>
    <row r="69" spans="2:19" s="1" customFormat="1" ht="13.5" thickBot="1" x14ac:dyDescent="0.25">
      <c r="B69" s="422" t="s">
        <v>180</v>
      </c>
      <c r="C69" s="305"/>
      <c r="D69" s="305"/>
      <c r="E69" s="305"/>
      <c r="F69" s="305"/>
      <c r="G69" s="305"/>
      <c r="H69" s="305">
        <v>116</v>
      </c>
      <c r="I69" s="305"/>
      <c r="J69" s="305"/>
      <c r="K69" s="305"/>
      <c r="L69" s="305"/>
      <c r="M69" s="305"/>
      <c r="N69" s="305"/>
      <c r="O69" s="305"/>
      <c r="P69" s="305"/>
      <c r="Q69" s="305"/>
      <c r="R69" s="306"/>
      <c r="S69" s="303">
        <f t="shared" si="6"/>
        <v>116</v>
      </c>
    </row>
    <row r="70" spans="2:19" s="1" customFormat="1" ht="13.5" thickBot="1" x14ac:dyDescent="0.25">
      <c r="B70" s="255" t="s">
        <v>82</v>
      </c>
      <c r="C70" s="256">
        <f>SUM(C62:C69)</f>
        <v>94</v>
      </c>
      <c r="D70" s="256">
        <f t="shared" ref="D70:R70" si="7">SUM(D62:D69)</f>
        <v>0</v>
      </c>
      <c r="E70" s="256">
        <f t="shared" si="7"/>
        <v>0</v>
      </c>
      <c r="F70" s="256">
        <f t="shared" si="7"/>
        <v>216</v>
      </c>
      <c r="G70" s="256">
        <f t="shared" si="7"/>
        <v>0</v>
      </c>
      <c r="H70" s="256">
        <f t="shared" si="7"/>
        <v>440</v>
      </c>
      <c r="I70" s="256">
        <f t="shared" si="7"/>
        <v>0</v>
      </c>
      <c r="J70" s="256">
        <f t="shared" si="7"/>
        <v>0</v>
      </c>
      <c r="K70" s="256">
        <f t="shared" si="7"/>
        <v>590</v>
      </c>
      <c r="L70" s="256">
        <f t="shared" si="7"/>
        <v>0</v>
      </c>
      <c r="M70" s="256">
        <f t="shared" si="7"/>
        <v>216</v>
      </c>
      <c r="N70" s="256">
        <f t="shared" si="7"/>
        <v>94</v>
      </c>
      <c r="O70" s="256">
        <f t="shared" si="7"/>
        <v>0</v>
      </c>
      <c r="P70" s="256">
        <f t="shared" si="7"/>
        <v>0</v>
      </c>
      <c r="Q70" s="256">
        <f t="shared" si="7"/>
        <v>0</v>
      </c>
      <c r="R70" s="299">
        <f t="shared" si="7"/>
        <v>0</v>
      </c>
      <c r="S70" s="258">
        <f>SUM(S62:S69)</f>
        <v>1650</v>
      </c>
    </row>
    <row r="71" spans="2:19" s="1" customFormat="1" x14ac:dyDescent="0.2"/>
    <row r="72" spans="2:19" s="1" customFormat="1" x14ac:dyDescent="0.2">
      <c r="B72" s="274" t="s">
        <v>127</v>
      </c>
      <c r="C72" s="274"/>
      <c r="D72" s="274">
        <v>-118.75</v>
      </c>
      <c r="E72" s="274"/>
      <c r="F72" s="274"/>
      <c r="G72" s="274"/>
      <c r="H72" s="274"/>
      <c r="I72" s="274"/>
      <c r="J72" s="274">
        <v>-108.75</v>
      </c>
      <c r="K72" s="274">
        <f>108.75+128.75+128.75+118.75</f>
        <v>485</v>
      </c>
      <c r="L72" s="274"/>
      <c r="M72" s="274"/>
      <c r="N72" s="274"/>
      <c r="O72" s="274">
        <v>-128.75</v>
      </c>
      <c r="P72" s="274"/>
      <c r="Q72" s="274"/>
      <c r="R72" s="274">
        <v>-128.75</v>
      </c>
      <c r="S72" s="238">
        <f>SUM(C72:R72)</f>
        <v>0</v>
      </c>
    </row>
    <row r="73" spans="2:19" s="1" customFormat="1" ht="13.5" thickBot="1" x14ac:dyDescent="0.25"/>
    <row r="74" spans="2:19" s="1" customFormat="1" ht="12.75" customHeight="1" x14ac:dyDescent="0.2">
      <c r="B74" s="700" t="s">
        <v>126</v>
      </c>
      <c r="C74" s="696">
        <f>+C55-C70+C72</f>
        <v>4.75</v>
      </c>
      <c r="D74" s="696">
        <f t="shared" ref="D74:R74" si="8">+D55-D70+D72</f>
        <v>0</v>
      </c>
      <c r="E74" s="696">
        <f t="shared" si="8"/>
        <v>-38.75</v>
      </c>
      <c r="F74" s="696">
        <f t="shared" si="8"/>
        <v>-58.5</v>
      </c>
      <c r="G74" s="696">
        <f t="shared" si="8"/>
        <v>90</v>
      </c>
      <c r="H74" s="696">
        <f t="shared" si="8"/>
        <v>-401.25</v>
      </c>
      <c r="I74" s="696">
        <f t="shared" si="8"/>
        <v>-138</v>
      </c>
      <c r="J74" s="696">
        <f t="shared" si="8"/>
        <v>0</v>
      </c>
      <c r="K74" s="696">
        <f t="shared" si="8"/>
        <v>-46.25</v>
      </c>
      <c r="L74" s="696">
        <f t="shared" si="8"/>
        <v>96.25</v>
      </c>
      <c r="M74" s="696">
        <f t="shared" si="8"/>
        <v>-150.25</v>
      </c>
      <c r="N74" s="696">
        <f t="shared" si="8"/>
        <v>-19</v>
      </c>
      <c r="O74" s="696">
        <f t="shared" si="8"/>
        <v>0</v>
      </c>
      <c r="P74" s="696">
        <f t="shared" si="8"/>
        <v>138.75</v>
      </c>
      <c r="Q74" s="696">
        <f t="shared" si="8"/>
        <v>72.25</v>
      </c>
      <c r="R74" s="696">
        <f t="shared" si="8"/>
        <v>0</v>
      </c>
      <c r="S74" s="696">
        <f>SUM(C74:R75)</f>
        <v>-450</v>
      </c>
    </row>
    <row r="75" spans="2:19" s="1" customFormat="1" ht="13.5" customHeight="1" thickBot="1" x14ac:dyDescent="0.25">
      <c r="B75" s="653"/>
      <c r="C75" s="697"/>
      <c r="D75" s="697"/>
      <c r="E75" s="697"/>
      <c r="F75" s="697"/>
      <c r="G75" s="697"/>
      <c r="H75" s="697"/>
      <c r="I75" s="697"/>
      <c r="J75" s="697"/>
      <c r="K75" s="697"/>
      <c r="L75" s="697"/>
      <c r="M75" s="697"/>
      <c r="N75" s="697"/>
      <c r="O75" s="697"/>
      <c r="P75" s="697"/>
      <c r="Q75" s="697"/>
      <c r="R75" s="697"/>
      <c r="S75" s="697"/>
    </row>
    <row r="76" spans="2:19" s="1" customFormat="1" ht="5.25" customHeight="1" thickBot="1" x14ac:dyDescent="0.25"/>
    <row r="77" spans="2:19" s="1" customFormat="1" ht="12.75" customHeight="1" x14ac:dyDescent="0.2">
      <c r="B77" s="275"/>
      <c r="C77" s="275"/>
      <c r="D77" s="275"/>
      <c r="E77" s="276"/>
      <c r="F77" s="275"/>
      <c r="G77" s="277"/>
      <c r="H77" s="275"/>
      <c r="I77" s="275"/>
      <c r="J77" s="275"/>
      <c r="K77" s="275"/>
      <c r="L77" s="275"/>
      <c r="M77" s="276"/>
      <c r="N77" s="276"/>
      <c r="O77" s="276"/>
      <c r="P77" s="276"/>
      <c r="Q77" s="276"/>
      <c r="R77" s="276"/>
      <c r="S77" s="275"/>
    </row>
    <row r="78" spans="2:19" s="1" customFormat="1" x14ac:dyDescent="0.2">
      <c r="B78" s="278"/>
      <c r="C78" s="278"/>
      <c r="D78" s="278"/>
      <c r="E78" s="279"/>
      <c r="F78" s="278"/>
      <c r="G78" s="280"/>
      <c r="H78" s="278"/>
      <c r="I78" s="278"/>
      <c r="J78" s="278"/>
      <c r="K78" s="278"/>
      <c r="L78" s="278"/>
      <c r="M78" s="279"/>
      <c r="N78" s="279"/>
      <c r="O78" s="279"/>
      <c r="P78" s="279"/>
      <c r="Q78" s="279"/>
      <c r="R78" s="279"/>
      <c r="S78" s="278"/>
    </row>
    <row r="79" spans="2:19" s="1" customFormat="1" ht="13.5" thickBot="1" x14ac:dyDescent="0.25">
      <c r="B79" s="281"/>
      <c r="C79" s="281"/>
      <c r="D79" s="281"/>
      <c r="E79" s="282"/>
      <c r="F79" s="281"/>
      <c r="G79" s="283"/>
      <c r="H79" s="281"/>
      <c r="I79" s="281"/>
      <c r="J79" s="281"/>
      <c r="K79" s="281"/>
      <c r="L79" s="281"/>
      <c r="M79" s="282"/>
      <c r="N79" s="282"/>
      <c r="O79" s="282"/>
      <c r="P79" s="282"/>
      <c r="Q79" s="282"/>
      <c r="R79" s="282"/>
      <c r="S79" s="281"/>
    </row>
    <row r="80" spans="2:19" s="1" customFormat="1" ht="6" customHeight="1" thickBot="1" x14ac:dyDescent="0.25"/>
    <row r="81" spans="2:19" s="1" customFormat="1" ht="12.75" customHeight="1" x14ac:dyDescent="0.2">
      <c r="B81" s="652" t="s">
        <v>185</v>
      </c>
      <c r="C81" s="677">
        <f t="shared" ref="C81:P81" si="9">+C74</f>
        <v>4.75</v>
      </c>
      <c r="D81" s="720">
        <f t="shared" si="9"/>
        <v>0</v>
      </c>
      <c r="E81" s="722">
        <f t="shared" si="9"/>
        <v>-38.75</v>
      </c>
      <c r="F81" s="720">
        <f t="shared" si="9"/>
        <v>-58.5</v>
      </c>
      <c r="G81" s="718">
        <f t="shared" si="9"/>
        <v>90</v>
      </c>
      <c r="H81" s="720">
        <f t="shared" si="9"/>
        <v>-401.25</v>
      </c>
      <c r="I81" s="722">
        <f t="shared" si="9"/>
        <v>-138</v>
      </c>
      <c r="J81" s="720">
        <f t="shared" si="9"/>
        <v>0</v>
      </c>
      <c r="K81" s="720">
        <f t="shared" si="9"/>
        <v>-46.25</v>
      </c>
      <c r="L81" s="677">
        <f t="shared" si="9"/>
        <v>96.25</v>
      </c>
      <c r="M81" s="720">
        <f>+M74</f>
        <v>-150.25</v>
      </c>
      <c r="N81" s="720">
        <f t="shared" si="9"/>
        <v>-19</v>
      </c>
      <c r="O81" s="720">
        <f t="shared" si="9"/>
        <v>0</v>
      </c>
      <c r="P81" s="677">
        <f t="shared" si="9"/>
        <v>138.75</v>
      </c>
      <c r="Q81" s="677">
        <f>+Q74</f>
        <v>72.25</v>
      </c>
      <c r="R81" s="720">
        <f>+R74</f>
        <v>0</v>
      </c>
      <c r="S81" s="696">
        <f>SUM(C81:R82)</f>
        <v>-450</v>
      </c>
    </row>
    <row r="82" spans="2:19" s="1" customFormat="1" ht="13.5" customHeight="1" thickBot="1" x14ac:dyDescent="0.25">
      <c r="B82" s="653"/>
      <c r="C82" s="678"/>
      <c r="D82" s="721"/>
      <c r="E82" s="723"/>
      <c r="F82" s="721"/>
      <c r="G82" s="719"/>
      <c r="H82" s="721"/>
      <c r="I82" s="723"/>
      <c r="J82" s="721"/>
      <c r="K82" s="721"/>
      <c r="L82" s="678"/>
      <c r="M82" s="721"/>
      <c r="N82" s="721"/>
      <c r="O82" s="721"/>
      <c r="P82" s="678"/>
      <c r="Q82" s="678"/>
      <c r="R82" s="721"/>
      <c r="S82" s="697"/>
    </row>
    <row r="83" spans="2:19" s="1" customFormat="1" x14ac:dyDescent="0.2"/>
    <row r="84" spans="2:19" s="1" customFormat="1" x14ac:dyDescent="0.2"/>
    <row r="85" spans="2:19" s="1" customFormat="1" x14ac:dyDescent="0.2"/>
    <row r="86" spans="2:19" s="1" customFormat="1" x14ac:dyDescent="0.2"/>
    <row r="87" spans="2:19" s="1" customFormat="1" x14ac:dyDescent="0.2"/>
    <row r="88" spans="2:19" s="1" customFormat="1" x14ac:dyDescent="0.2"/>
    <row r="89" spans="2:19" s="1" customFormat="1" x14ac:dyDescent="0.2"/>
    <row r="90" spans="2:19" s="1" customFormat="1" x14ac:dyDescent="0.2"/>
    <row r="91" spans="2:19" s="1" customFormat="1" x14ac:dyDescent="0.2"/>
    <row r="92" spans="2:19" s="1" customFormat="1" x14ac:dyDescent="0.2"/>
    <row r="93" spans="2:19" s="1" customFormat="1" x14ac:dyDescent="0.2"/>
    <row r="94" spans="2:19" s="1" customFormat="1" x14ac:dyDescent="0.2"/>
    <row r="95" spans="2:19" s="1" customFormat="1" x14ac:dyDescent="0.2"/>
    <row r="96" spans="2:19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</sheetData>
  <mergeCells count="94">
    <mergeCell ref="S81:S82"/>
    <mergeCell ref="H81:H82"/>
    <mergeCell ref="I81:I82"/>
    <mergeCell ref="J81:J82"/>
    <mergeCell ref="K81:K82"/>
    <mergeCell ref="L81:L82"/>
    <mergeCell ref="M81:M82"/>
    <mergeCell ref="N81:N82"/>
    <mergeCell ref="O81:O82"/>
    <mergeCell ref="P81:P82"/>
    <mergeCell ref="Q81:Q82"/>
    <mergeCell ref="R81:R82"/>
    <mergeCell ref="B81:B82"/>
    <mergeCell ref="C81:C82"/>
    <mergeCell ref="D81:D82"/>
    <mergeCell ref="E81:E82"/>
    <mergeCell ref="F81:F82"/>
    <mergeCell ref="G81:G82"/>
    <mergeCell ref="N74:N75"/>
    <mergeCell ref="O74:O75"/>
    <mergeCell ref="P74:P75"/>
    <mergeCell ref="Q74:Q75"/>
    <mergeCell ref="G74:G75"/>
    <mergeCell ref="R74:R75"/>
    <mergeCell ref="S74:S75"/>
    <mergeCell ref="H74:H75"/>
    <mergeCell ref="I74:I75"/>
    <mergeCell ref="J74:J75"/>
    <mergeCell ref="K74:K75"/>
    <mergeCell ref="L74:L75"/>
    <mergeCell ref="M74:M75"/>
    <mergeCell ref="B74:B75"/>
    <mergeCell ref="C74:C75"/>
    <mergeCell ref="D74:D75"/>
    <mergeCell ref="E74:E75"/>
    <mergeCell ref="F74:F75"/>
    <mergeCell ref="S55:S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Q55:Q58"/>
    <mergeCell ref="R55:R58"/>
    <mergeCell ref="B55:B58"/>
    <mergeCell ref="C55:C58"/>
    <mergeCell ref="D55:D58"/>
    <mergeCell ref="E55:E58"/>
    <mergeCell ref="F55:F58"/>
    <mergeCell ref="G55:G58"/>
    <mergeCell ref="N35:N36"/>
    <mergeCell ref="O35:O36"/>
    <mergeCell ref="P35:P36"/>
    <mergeCell ref="Q35:Q36"/>
    <mergeCell ref="G35:G36"/>
    <mergeCell ref="S35:S36"/>
    <mergeCell ref="H35:H36"/>
    <mergeCell ref="I35:I36"/>
    <mergeCell ref="J35:J36"/>
    <mergeCell ref="K35:K36"/>
    <mergeCell ref="L35:L36"/>
    <mergeCell ref="M35:M36"/>
    <mergeCell ref="R11:R12"/>
    <mergeCell ref="B35:B36"/>
    <mergeCell ref="C35:C36"/>
    <mergeCell ref="D35:D36"/>
    <mergeCell ref="E35:E36"/>
    <mergeCell ref="F35:F36"/>
    <mergeCell ref="R35:R36"/>
    <mergeCell ref="M11:M12"/>
    <mergeCell ref="N11:N12"/>
    <mergeCell ref="O11:O12"/>
    <mergeCell ref="P11:P12"/>
    <mergeCell ref="Q11:Q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</mergeCell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9E45A-B4A3-4BF2-B93F-967EC0FA6C55}">
  <sheetPr>
    <tabColor theme="1"/>
  </sheetPr>
  <dimension ref="A1:AH33"/>
  <sheetViews>
    <sheetView showGridLines="0" topLeftCell="A7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03" t="s">
        <v>182</v>
      </c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292"/>
      <c r="D4" s="286"/>
      <c r="E4" s="6"/>
      <c r="F4" s="120"/>
      <c r="G4" s="120"/>
      <c r="H4" s="120"/>
      <c r="I4" s="108"/>
      <c r="J4" s="120"/>
      <c r="K4" s="126"/>
      <c r="L4" s="308"/>
      <c r="M4" s="120"/>
      <c r="N4" s="5"/>
      <c r="O4" s="111"/>
      <c r="P4" s="327"/>
      <c r="Q4" s="197"/>
      <c r="R4" s="424"/>
    </row>
    <row r="5" spans="1:34" x14ac:dyDescent="0.2">
      <c r="C5" s="293"/>
      <c r="D5" s="287"/>
      <c r="E5" s="13"/>
      <c r="F5" s="36"/>
      <c r="G5" s="36"/>
      <c r="H5" s="36"/>
      <c r="I5" s="109"/>
      <c r="J5" s="36"/>
      <c r="K5" s="127"/>
      <c r="L5" s="309"/>
      <c r="M5" s="36"/>
      <c r="N5" s="11"/>
      <c r="O5" s="112"/>
      <c r="P5" s="328"/>
      <c r="Q5" s="12"/>
      <c r="R5" s="425"/>
    </row>
    <row r="6" spans="1:34" x14ac:dyDescent="0.2">
      <c r="B6" s="1" t="s">
        <v>0</v>
      </c>
      <c r="C6" s="293"/>
      <c r="D6" s="287"/>
      <c r="E6" s="13"/>
      <c r="F6" s="36"/>
      <c r="G6" s="36"/>
      <c r="H6" s="36"/>
      <c r="I6" s="109"/>
      <c r="J6" s="36"/>
      <c r="K6" s="127"/>
      <c r="L6" s="309"/>
      <c r="M6" s="36"/>
      <c r="N6" s="11"/>
      <c r="O6" s="112"/>
      <c r="P6" s="328"/>
      <c r="Q6" s="12"/>
      <c r="R6" s="425"/>
    </row>
    <row r="7" spans="1:34" ht="6" customHeight="1" x14ac:dyDescent="0.2">
      <c r="C7" s="293"/>
      <c r="D7" s="287"/>
      <c r="E7" s="13"/>
      <c r="F7" s="36"/>
      <c r="G7" s="36"/>
      <c r="H7" s="36"/>
      <c r="I7" s="109"/>
      <c r="J7" s="36"/>
      <c r="K7" s="127"/>
      <c r="L7" s="309"/>
      <c r="M7" s="36"/>
      <c r="N7" s="11"/>
      <c r="O7" s="112"/>
      <c r="P7" s="328"/>
      <c r="Q7" s="12"/>
      <c r="R7" s="425"/>
    </row>
    <row r="8" spans="1:34" s="17" customFormat="1" ht="14.25" thickBot="1" x14ac:dyDescent="0.3">
      <c r="C8" s="294"/>
      <c r="D8" s="288"/>
      <c r="E8" s="41"/>
      <c r="F8" s="121"/>
      <c r="G8" s="121"/>
      <c r="H8" s="121"/>
      <c r="I8" s="110"/>
      <c r="J8" s="121"/>
      <c r="K8" s="128"/>
      <c r="L8" s="310"/>
      <c r="M8" s="121"/>
      <c r="N8" s="40"/>
      <c r="O8" s="113"/>
      <c r="P8" s="329"/>
      <c r="Q8" s="311"/>
      <c r="R8" s="426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170</v>
      </c>
      <c r="D10" s="65" t="s">
        <v>142</v>
      </c>
      <c r="E10" s="65" t="s">
        <v>23</v>
      </c>
      <c r="F10" s="65" t="s">
        <v>83</v>
      </c>
      <c r="G10" s="65" t="s">
        <v>27</v>
      </c>
      <c r="H10" s="65" t="s">
        <v>177</v>
      </c>
      <c r="I10" s="65" t="s">
        <v>169</v>
      </c>
      <c r="J10" s="65" t="s">
        <v>112</v>
      </c>
      <c r="K10" s="65" t="s">
        <v>116</v>
      </c>
      <c r="L10" s="65" t="s">
        <v>119</v>
      </c>
      <c r="M10" s="65" t="s">
        <v>22</v>
      </c>
      <c r="N10" s="295" t="s">
        <v>3</v>
      </c>
      <c r="O10" s="65" t="s">
        <v>25</v>
      </c>
      <c r="P10" s="65" t="s">
        <v>168</v>
      </c>
      <c r="Q10" s="65" t="s">
        <v>68</v>
      </c>
      <c r="R10" s="65" t="s">
        <v>4</v>
      </c>
    </row>
    <row r="11" spans="1:34" x14ac:dyDescent="0.2">
      <c r="B11" s="170" t="s">
        <v>88</v>
      </c>
      <c r="C11" s="441">
        <v>37</v>
      </c>
      <c r="D11" s="180">
        <v>16</v>
      </c>
      <c r="E11" s="177">
        <v>40</v>
      </c>
      <c r="F11" s="178">
        <v>52</v>
      </c>
      <c r="G11" s="180">
        <v>37</v>
      </c>
      <c r="H11" s="178">
        <v>62</v>
      </c>
      <c r="I11" s="178">
        <v>60</v>
      </c>
      <c r="J11" s="180">
        <v>49</v>
      </c>
      <c r="K11" s="177">
        <v>38</v>
      </c>
      <c r="L11" s="179">
        <v>54</v>
      </c>
      <c r="M11" s="178">
        <v>42</v>
      </c>
      <c r="N11" s="177">
        <v>36</v>
      </c>
      <c r="O11" s="177">
        <v>26</v>
      </c>
      <c r="P11" s="178">
        <v>57</v>
      </c>
      <c r="Q11" s="178">
        <v>55</v>
      </c>
      <c r="R11" s="337">
        <v>34</v>
      </c>
    </row>
    <row r="12" spans="1:34" x14ac:dyDescent="0.2">
      <c r="B12" s="171" t="s">
        <v>89</v>
      </c>
      <c r="C12" s="186">
        <v>65</v>
      </c>
      <c r="D12" s="185">
        <v>30</v>
      </c>
      <c r="E12" s="185">
        <v>26</v>
      </c>
      <c r="F12" s="185">
        <v>21</v>
      </c>
      <c r="G12" s="185">
        <v>26</v>
      </c>
      <c r="H12" s="186">
        <v>51</v>
      </c>
      <c r="I12" s="185">
        <v>32</v>
      </c>
      <c r="J12" s="186">
        <v>34</v>
      </c>
      <c r="K12" s="186">
        <v>48</v>
      </c>
      <c r="L12" s="186">
        <v>47</v>
      </c>
      <c r="M12" s="186">
        <v>23</v>
      </c>
      <c r="N12" s="186">
        <v>38</v>
      </c>
      <c r="O12" s="185">
        <v>37</v>
      </c>
      <c r="P12" s="186">
        <v>38</v>
      </c>
      <c r="Q12" s="185">
        <v>14</v>
      </c>
      <c r="R12" s="185">
        <v>31</v>
      </c>
    </row>
    <row r="13" spans="1:34" x14ac:dyDescent="0.2">
      <c r="B13" s="172" t="s">
        <v>90</v>
      </c>
      <c r="C13" s="185">
        <v>46</v>
      </c>
      <c r="D13" s="187">
        <v>38</v>
      </c>
      <c r="E13" s="186">
        <v>50</v>
      </c>
      <c r="F13" s="186">
        <v>62</v>
      </c>
      <c r="G13" s="188">
        <v>44</v>
      </c>
      <c r="H13" s="185">
        <v>31</v>
      </c>
      <c r="I13" s="186">
        <v>48</v>
      </c>
      <c r="J13" s="187">
        <v>42</v>
      </c>
      <c r="K13" s="186">
        <v>40</v>
      </c>
      <c r="L13" s="188">
        <v>47</v>
      </c>
      <c r="M13" s="185">
        <v>50</v>
      </c>
      <c r="N13" s="185">
        <v>34</v>
      </c>
      <c r="O13" s="187">
        <v>32</v>
      </c>
      <c r="P13" s="185">
        <v>32</v>
      </c>
      <c r="Q13" s="191">
        <v>45</v>
      </c>
      <c r="R13" s="186">
        <v>58</v>
      </c>
    </row>
    <row r="14" spans="1:34" x14ac:dyDescent="0.2">
      <c r="B14" s="172" t="s">
        <v>91</v>
      </c>
      <c r="C14" s="185">
        <v>52</v>
      </c>
      <c r="D14" s="188">
        <v>37</v>
      </c>
      <c r="E14" s="185">
        <v>48</v>
      </c>
      <c r="F14" s="185">
        <v>11</v>
      </c>
      <c r="G14" s="188">
        <v>41</v>
      </c>
      <c r="H14" s="186">
        <v>68</v>
      </c>
      <c r="I14" s="186">
        <v>57</v>
      </c>
      <c r="J14" s="187">
        <v>25</v>
      </c>
      <c r="K14" s="186">
        <v>30</v>
      </c>
      <c r="L14" s="187">
        <v>33</v>
      </c>
      <c r="M14" s="185">
        <v>45</v>
      </c>
      <c r="N14" s="185">
        <v>44</v>
      </c>
      <c r="O14" s="188">
        <v>57</v>
      </c>
      <c r="P14" s="186">
        <v>62</v>
      </c>
      <c r="Q14" s="194">
        <v>35</v>
      </c>
      <c r="R14" s="186">
        <v>53</v>
      </c>
    </row>
    <row r="15" spans="1:34" x14ac:dyDescent="0.2">
      <c r="B15" s="171" t="s">
        <v>92</v>
      </c>
      <c r="C15" s="212">
        <v>69</v>
      </c>
      <c r="D15" s="227">
        <v>29</v>
      </c>
      <c r="E15" s="214">
        <v>23</v>
      </c>
      <c r="F15" s="186">
        <v>36</v>
      </c>
      <c r="G15" s="213">
        <v>64</v>
      </c>
      <c r="H15" s="182">
        <v>46</v>
      </c>
      <c r="I15" s="181">
        <v>30</v>
      </c>
      <c r="J15" s="213">
        <v>34</v>
      </c>
      <c r="K15" s="212">
        <v>49</v>
      </c>
      <c r="L15" s="227">
        <v>28</v>
      </c>
      <c r="M15" s="181">
        <v>42</v>
      </c>
      <c r="N15" s="214">
        <v>35</v>
      </c>
      <c r="O15" s="227">
        <v>30</v>
      </c>
      <c r="P15" s="214">
        <v>26</v>
      </c>
      <c r="Q15" s="318">
        <v>53</v>
      </c>
      <c r="R15" s="214">
        <v>26</v>
      </c>
    </row>
    <row r="16" spans="1:34" x14ac:dyDescent="0.2">
      <c r="B16" s="172" t="s">
        <v>93</v>
      </c>
      <c r="C16" s="214">
        <v>65</v>
      </c>
      <c r="D16" s="188">
        <v>36</v>
      </c>
      <c r="E16" s="212">
        <v>62</v>
      </c>
      <c r="F16" s="185">
        <v>22</v>
      </c>
      <c r="G16" s="188">
        <v>64</v>
      </c>
      <c r="H16" s="186">
        <v>70</v>
      </c>
      <c r="I16" s="186">
        <v>53</v>
      </c>
      <c r="J16" s="213">
        <v>46</v>
      </c>
      <c r="K16" s="214">
        <v>54</v>
      </c>
      <c r="L16" s="227">
        <v>25</v>
      </c>
      <c r="M16" s="185">
        <v>40</v>
      </c>
      <c r="N16" s="186">
        <v>65</v>
      </c>
      <c r="O16" s="227">
        <v>30</v>
      </c>
      <c r="P16" s="214">
        <v>48</v>
      </c>
      <c r="Q16" s="450">
        <v>72</v>
      </c>
      <c r="R16" s="185">
        <v>51</v>
      </c>
    </row>
    <row r="17" spans="2:26" x14ac:dyDescent="0.2">
      <c r="B17" s="172" t="s">
        <v>94</v>
      </c>
      <c r="C17" s="186">
        <v>39</v>
      </c>
      <c r="D17" s="187">
        <v>23</v>
      </c>
      <c r="E17" s="186">
        <v>51</v>
      </c>
      <c r="F17" s="186">
        <v>50</v>
      </c>
      <c r="G17" s="187">
        <v>30</v>
      </c>
      <c r="H17" s="186">
        <v>63</v>
      </c>
      <c r="I17" s="185">
        <v>35</v>
      </c>
      <c r="J17" s="187">
        <v>29</v>
      </c>
      <c r="K17" s="212">
        <v>38</v>
      </c>
      <c r="L17" s="187">
        <v>29</v>
      </c>
      <c r="M17" s="212">
        <v>33</v>
      </c>
      <c r="N17" s="214">
        <v>39</v>
      </c>
      <c r="O17" s="213">
        <v>45</v>
      </c>
      <c r="P17" s="214">
        <v>40</v>
      </c>
      <c r="Q17" s="191">
        <v>42</v>
      </c>
      <c r="R17" s="214">
        <v>36</v>
      </c>
    </row>
    <row r="18" spans="2:26" x14ac:dyDescent="0.2">
      <c r="B18" s="171" t="s">
        <v>95</v>
      </c>
      <c r="C18" s="185">
        <v>42</v>
      </c>
      <c r="D18" s="187">
        <v>22</v>
      </c>
      <c r="E18" s="185">
        <v>40</v>
      </c>
      <c r="F18" s="185">
        <v>26</v>
      </c>
      <c r="G18" s="188">
        <v>53</v>
      </c>
      <c r="H18" s="186">
        <v>33</v>
      </c>
      <c r="I18" s="186">
        <v>36</v>
      </c>
      <c r="J18" s="187">
        <v>49</v>
      </c>
      <c r="K18" s="186">
        <v>55</v>
      </c>
      <c r="L18" s="188">
        <v>33</v>
      </c>
      <c r="M18" s="186">
        <v>70</v>
      </c>
      <c r="N18" s="185">
        <v>42</v>
      </c>
      <c r="O18" s="188">
        <v>39</v>
      </c>
      <c r="P18" s="186">
        <v>54</v>
      </c>
      <c r="Q18" s="194">
        <v>20</v>
      </c>
      <c r="R18" s="185">
        <v>37</v>
      </c>
    </row>
    <row r="19" spans="2:26" x14ac:dyDescent="0.2">
      <c r="B19" s="172" t="s">
        <v>96</v>
      </c>
      <c r="C19" s="186">
        <v>53</v>
      </c>
      <c r="D19" s="187">
        <v>33</v>
      </c>
      <c r="E19" s="185">
        <v>18</v>
      </c>
      <c r="F19" s="185">
        <v>41</v>
      </c>
      <c r="G19" s="188">
        <v>62</v>
      </c>
      <c r="H19" s="186">
        <v>54</v>
      </c>
      <c r="I19" s="185">
        <v>32</v>
      </c>
      <c r="J19" s="187">
        <v>22</v>
      </c>
      <c r="K19" s="186">
        <v>26</v>
      </c>
      <c r="L19" s="187">
        <v>24</v>
      </c>
      <c r="M19" s="186">
        <v>46</v>
      </c>
      <c r="N19" s="186">
        <v>19</v>
      </c>
      <c r="O19" s="188">
        <v>64</v>
      </c>
      <c r="P19" s="185">
        <v>39</v>
      </c>
      <c r="Q19" s="194">
        <v>31</v>
      </c>
      <c r="R19" s="186">
        <v>46</v>
      </c>
    </row>
    <row r="20" spans="2:26" x14ac:dyDescent="0.2">
      <c r="B20" s="172" t="s">
        <v>97</v>
      </c>
      <c r="C20" s="185">
        <v>55</v>
      </c>
      <c r="D20" s="187">
        <v>38</v>
      </c>
      <c r="E20" s="186">
        <v>67</v>
      </c>
      <c r="F20" s="186">
        <v>63</v>
      </c>
      <c r="G20" s="187">
        <v>42</v>
      </c>
      <c r="H20" s="186">
        <v>60</v>
      </c>
      <c r="I20" s="185">
        <v>41</v>
      </c>
      <c r="J20" s="187">
        <v>32</v>
      </c>
      <c r="K20" s="186">
        <v>55</v>
      </c>
      <c r="L20" s="188">
        <v>45</v>
      </c>
      <c r="M20" s="186">
        <v>55</v>
      </c>
      <c r="N20" s="186">
        <v>69</v>
      </c>
      <c r="O20" s="185">
        <v>32</v>
      </c>
      <c r="P20" s="187">
        <v>38</v>
      </c>
      <c r="Q20" s="186">
        <v>54</v>
      </c>
      <c r="R20" s="185">
        <v>17</v>
      </c>
    </row>
    <row r="21" spans="2:26" x14ac:dyDescent="0.2">
      <c r="B21" s="171" t="s">
        <v>98</v>
      </c>
      <c r="C21" s="185">
        <v>55</v>
      </c>
      <c r="D21" s="187">
        <v>26</v>
      </c>
      <c r="E21" s="185">
        <v>35</v>
      </c>
      <c r="F21" s="186">
        <v>73</v>
      </c>
      <c r="G21" s="187">
        <v>44</v>
      </c>
      <c r="H21" s="186">
        <v>43</v>
      </c>
      <c r="I21" s="186">
        <v>77</v>
      </c>
      <c r="J21" s="188">
        <v>41</v>
      </c>
      <c r="K21" s="185">
        <v>45</v>
      </c>
      <c r="L21" s="188">
        <v>75</v>
      </c>
      <c r="M21" s="186">
        <v>43</v>
      </c>
      <c r="N21" s="261">
        <v>83</v>
      </c>
      <c r="O21" s="187">
        <v>44</v>
      </c>
      <c r="P21" s="185">
        <v>39</v>
      </c>
      <c r="Q21" s="186">
        <v>60</v>
      </c>
      <c r="R21" s="185">
        <v>29</v>
      </c>
    </row>
    <row r="22" spans="2:26" x14ac:dyDescent="0.2">
      <c r="B22" s="172" t="s">
        <v>99</v>
      </c>
      <c r="C22" s="186">
        <v>56</v>
      </c>
      <c r="D22" s="188">
        <v>28</v>
      </c>
      <c r="E22" s="185">
        <v>51</v>
      </c>
      <c r="F22" s="186">
        <v>39</v>
      </c>
      <c r="G22" s="185">
        <v>16</v>
      </c>
      <c r="H22" s="186">
        <v>40</v>
      </c>
      <c r="I22" s="185">
        <v>46</v>
      </c>
      <c r="J22" s="186">
        <v>40</v>
      </c>
      <c r="K22" s="188">
        <v>17</v>
      </c>
      <c r="L22" s="185">
        <v>25</v>
      </c>
      <c r="M22" s="186">
        <v>60</v>
      </c>
      <c r="N22" s="185">
        <v>33</v>
      </c>
      <c r="O22" s="185">
        <v>40</v>
      </c>
      <c r="P22" s="185">
        <v>14</v>
      </c>
      <c r="Q22" s="186">
        <v>74</v>
      </c>
      <c r="R22" s="185">
        <v>31</v>
      </c>
    </row>
    <row r="23" spans="2:26" x14ac:dyDescent="0.2">
      <c r="B23" s="171" t="s">
        <v>100</v>
      </c>
      <c r="C23" s="186">
        <v>52</v>
      </c>
      <c r="D23" s="188">
        <v>24</v>
      </c>
      <c r="E23" s="186">
        <v>31</v>
      </c>
      <c r="F23" s="186">
        <v>41</v>
      </c>
      <c r="G23" s="185">
        <v>42</v>
      </c>
      <c r="H23" s="185">
        <v>10</v>
      </c>
      <c r="I23" s="185">
        <v>24</v>
      </c>
      <c r="J23" s="185">
        <v>31</v>
      </c>
      <c r="K23" s="186">
        <v>58</v>
      </c>
      <c r="L23" s="185">
        <v>31</v>
      </c>
      <c r="M23" s="186">
        <v>45</v>
      </c>
      <c r="N23" s="185">
        <v>17</v>
      </c>
      <c r="O23" s="185">
        <v>14</v>
      </c>
      <c r="P23" s="186">
        <v>40</v>
      </c>
      <c r="Q23" s="185">
        <v>29</v>
      </c>
      <c r="R23" s="186">
        <v>21</v>
      </c>
    </row>
    <row r="24" spans="2:26" x14ac:dyDescent="0.2">
      <c r="B24" s="172" t="s">
        <v>101</v>
      </c>
      <c r="C24" s="185">
        <v>30</v>
      </c>
      <c r="D24" s="188">
        <v>42</v>
      </c>
      <c r="E24" s="185">
        <v>29</v>
      </c>
      <c r="F24" s="186">
        <v>27</v>
      </c>
      <c r="G24" s="187">
        <v>36</v>
      </c>
      <c r="H24" s="185">
        <v>32</v>
      </c>
      <c r="I24" s="186">
        <v>37</v>
      </c>
      <c r="J24" s="186">
        <v>36</v>
      </c>
      <c r="K24" s="186">
        <v>59</v>
      </c>
      <c r="L24" s="185">
        <v>25</v>
      </c>
      <c r="M24" s="186">
        <v>47</v>
      </c>
      <c r="N24" s="186">
        <v>56</v>
      </c>
      <c r="O24" s="185">
        <v>27</v>
      </c>
      <c r="P24" s="185">
        <v>19</v>
      </c>
      <c r="Q24" s="186">
        <v>45</v>
      </c>
      <c r="R24" s="185">
        <v>15</v>
      </c>
    </row>
    <row r="25" spans="2:26" ht="13.5" thickBot="1" x14ac:dyDescent="0.25">
      <c r="B25" s="173" t="s">
        <v>102</v>
      </c>
      <c r="C25" s="186">
        <v>63</v>
      </c>
      <c r="D25" s="187">
        <v>10</v>
      </c>
      <c r="E25" s="185">
        <v>18</v>
      </c>
      <c r="F25" s="186">
        <v>27</v>
      </c>
      <c r="G25" s="188">
        <v>42</v>
      </c>
      <c r="H25" s="185">
        <v>19</v>
      </c>
      <c r="I25" s="185">
        <v>18</v>
      </c>
      <c r="J25" s="188">
        <v>39</v>
      </c>
      <c r="K25" s="186">
        <v>55</v>
      </c>
      <c r="L25" s="185">
        <v>23</v>
      </c>
      <c r="M25" s="185">
        <v>30</v>
      </c>
      <c r="N25" s="186">
        <v>32</v>
      </c>
      <c r="O25" s="186">
        <v>18</v>
      </c>
      <c r="P25" s="186">
        <v>45</v>
      </c>
      <c r="Q25" s="185">
        <v>10</v>
      </c>
      <c r="R25" s="297">
        <v>22</v>
      </c>
    </row>
    <row r="26" spans="2:26" ht="13.5" thickBot="1" x14ac:dyDescent="0.25">
      <c r="B26" s="174" t="s">
        <v>103</v>
      </c>
      <c r="C26" s="333">
        <f t="shared" ref="C26:K26" si="0">SUM(C11:C25)</f>
        <v>779</v>
      </c>
      <c r="D26" s="336">
        <f t="shared" si="0"/>
        <v>432</v>
      </c>
      <c r="E26" s="333">
        <f t="shared" si="0"/>
        <v>589</v>
      </c>
      <c r="F26" s="333">
        <f t="shared" si="0"/>
        <v>591</v>
      </c>
      <c r="G26" s="333">
        <f t="shared" si="0"/>
        <v>643</v>
      </c>
      <c r="H26" s="333">
        <f t="shared" si="0"/>
        <v>682</v>
      </c>
      <c r="I26" s="333">
        <f t="shared" si="0"/>
        <v>626</v>
      </c>
      <c r="J26" s="333">
        <f t="shared" si="0"/>
        <v>549</v>
      </c>
      <c r="K26" s="333">
        <f t="shared" si="0"/>
        <v>667</v>
      </c>
      <c r="L26" s="333">
        <f>SUM(L11:L25)</f>
        <v>544</v>
      </c>
      <c r="M26" s="333">
        <f t="shared" ref="M26:R26" si="1">SUM(M11:M25)</f>
        <v>671</v>
      </c>
      <c r="N26" s="333">
        <f t="shared" si="1"/>
        <v>642</v>
      </c>
      <c r="O26" s="333">
        <f t="shared" si="1"/>
        <v>535</v>
      </c>
      <c r="P26" s="333">
        <f t="shared" si="1"/>
        <v>591</v>
      </c>
      <c r="Q26" s="333">
        <f t="shared" si="1"/>
        <v>639</v>
      </c>
      <c r="R26" s="333">
        <f t="shared" si="1"/>
        <v>507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335">
        <f>+C26/15</f>
        <v>51.93333333333333</v>
      </c>
      <c r="D27" s="334">
        <f t="shared" ref="D27:R27" si="2">+D26/15</f>
        <v>28.8</v>
      </c>
      <c r="E27" s="334">
        <f t="shared" si="2"/>
        <v>39.266666666666666</v>
      </c>
      <c r="F27" s="334">
        <f t="shared" si="2"/>
        <v>39.4</v>
      </c>
      <c r="G27" s="334">
        <f t="shared" si="2"/>
        <v>42.866666666666667</v>
      </c>
      <c r="H27" s="334">
        <f t="shared" si="2"/>
        <v>45.466666666666669</v>
      </c>
      <c r="I27" s="334">
        <f t="shared" si="2"/>
        <v>41.733333333333334</v>
      </c>
      <c r="J27" s="334">
        <f t="shared" si="2"/>
        <v>36.6</v>
      </c>
      <c r="K27" s="334">
        <f t="shared" si="2"/>
        <v>44.466666666666669</v>
      </c>
      <c r="L27" s="334">
        <f t="shared" si="2"/>
        <v>36.266666666666666</v>
      </c>
      <c r="M27" s="334">
        <f t="shared" si="2"/>
        <v>44.733333333333334</v>
      </c>
      <c r="N27" s="334">
        <f t="shared" si="2"/>
        <v>42.8</v>
      </c>
      <c r="O27" s="334">
        <f t="shared" si="2"/>
        <v>35.666666666666664</v>
      </c>
      <c r="P27" s="334">
        <f t="shared" si="2"/>
        <v>39.4</v>
      </c>
      <c r="Q27" s="334">
        <f t="shared" si="2"/>
        <v>42.6</v>
      </c>
      <c r="R27" s="334">
        <f t="shared" si="2"/>
        <v>33.799999999999997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T101"/>
  <sheetViews>
    <sheetView showGridLines="0" topLeftCell="A43" zoomScaleNormal="100" workbookViewId="0">
      <selection activeCell="J77" sqref="J77:J79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725" t="s">
        <v>172</v>
      </c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  <c r="P1" s="725"/>
      <c r="Q1" s="725"/>
      <c r="R1" s="726" t="s">
        <v>30</v>
      </c>
      <c r="S1" s="726"/>
    </row>
    <row r="2" spans="1:19" ht="15" x14ac:dyDescent="0.2">
      <c r="A2" s="685" t="s">
        <v>24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</row>
    <row r="3" spans="1:19" ht="62.25" customHeight="1" thickBot="1" x14ac:dyDescent="0.35">
      <c r="C3" s="339"/>
      <c r="G3" s="340"/>
      <c r="K3" s="339"/>
      <c r="L3" s="340"/>
      <c r="O3" s="339"/>
    </row>
    <row r="4" spans="1:19" x14ac:dyDescent="0.2">
      <c r="C4" s="341"/>
      <c r="D4" s="342"/>
      <c r="E4" s="343"/>
      <c r="F4" s="342"/>
      <c r="G4" s="344"/>
      <c r="H4" s="345"/>
      <c r="I4" s="342"/>
      <c r="J4" s="342"/>
      <c r="K4" s="346"/>
      <c r="L4" s="347"/>
      <c r="M4" s="348"/>
      <c r="N4" s="349"/>
      <c r="O4" s="350"/>
      <c r="P4" s="351"/>
      <c r="Q4" s="352"/>
      <c r="R4" s="342"/>
      <c r="S4" s="657">
        <v>43103</v>
      </c>
    </row>
    <row r="5" spans="1:19" x14ac:dyDescent="0.2">
      <c r="C5" s="353"/>
      <c r="D5" s="354"/>
      <c r="E5" s="355"/>
      <c r="F5" s="354"/>
      <c r="G5" s="356"/>
      <c r="H5" s="357"/>
      <c r="I5" s="354"/>
      <c r="J5" s="354"/>
      <c r="K5" s="358"/>
      <c r="L5" s="359"/>
      <c r="M5" s="360"/>
      <c r="N5" s="361"/>
      <c r="O5" s="362"/>
      <c r="P5" s="363"/>
      <c r="Q5" s="364"/>
      <c r="R5" s="354"/>
      <c r="S5" s="658"/>
    </row>
    <row r="6" spans="1:19" x14ac:dyDescent="0.2">
      <c r="B6" s="338" t="s">
        <v>0</v>
      </c>
      <c r="C6" s="353"/>
      <c r="D6" s="354"/>
      <c r="E6" s="355"/>
      <c r="F6" s="354"/>
      <c r="G6" s="356"/>
      <c r="H6" s="357"/>
      <c r="I6" s="354"/>
      <c r="J6" s="354"/>
      <c r="K6" s="358"/>
      <c r="L6" s="359"/>
      <c r="M6" s="360"/>
      <c r="N6" s="361"/>
      <c r="O6" s="362"/>
      <c r="P6" s="363"/>
      <c r="Q6" s="364"/>
      <c r="R6" s="354"/>
      <c r="S6" s="658"/>
    </row>
    <row r="7" spans="1:19" x14ac:dyDescent="0.2">
      <c r="C7" s="353"/>
      <c r="D7" s="354"/>
      <c r="E7" s="355"/>
      <c r="F7" s="354"/>
      <c r="G7" s="356"/>
      <c r="H7" s="357"/>
      <c r="I7" s="354"/>
      <c r="J7" s="354"/>
      <c r="K7" s="358"/>
      <c r="L7" s="359"/>
      <c r="M7" s="360"/>
      <c r="N7" s="361"/>
      <c r="O7" s="362"/>
      <c r="P7" s="363"/>
      <c r="Q7" s="364"/>
      <c r="R7" s="354"/>
      <c r="S7" s="658"/>
    </row>
    <row r="8" spans="1:19" s="365" customFormat="1" ht="14.25" thickBot="1" x14ac:dyDescent="0.3">
      <c r="C8" s="366"/>
      <c r="D8" s="367"/>
      <c r="E8" s="368"/>
      <c r="F8" s="367"/>
      <c r="G8" s="369"/>
      <c r="H8" s="370"/>
      <c r="I8" s="367"/>
      <c r="J8" s="367"/>
      <c r="K8" s="371"/>
      <c r="L8" s="372"/>
      <c r="M8" s="373"/>
      <c r="N8" s="374"/>
      <c r="O8" s="375"/>
      <c r="P8" s="376"/>
      <c r="Q8" s="377"/>
      <c r="R8" s="367"/>
      <c r="S8" s="658"/>
    </row>
    <row r="9" spans="1:19" s="378" customFormat="1" thickBot="1" x14ac:dyDescent="0.25">
      <c r="B9" s="379"/>
      <c r="C9" s="380" t="s">
        <v>6</v>
      </c>
      <c r="D9" s="380" t="s">
        <v>7</v>
      </c>
      <c r="E9" s="381" t="s">
        <v>8</v>
      </c>
      <c r="F9" s="380" t="s">
        <v>9</v>
      </c>
      <c r="G9" s="380" t="s">
        <v>10</v>
      </c>
      <c r="H9" s="380" t="s">
        <v>11</v>
      </c>
      <c r="I9" s="380" t="s">
        <v>12</v>
      </c>
      <c r="J9" s="380" t="s">
        <v>13</v>
      </c>
      <c r="K9" s="382" t="s">
        <v>14</v>
      </c>
      <c r="L9" s="382" t="s">
        <v>15</v>
      </c>
      <c r="M9" s="383" t="s">
        <v>16</v>
      </c>
      <c r="N9" s="382" t="s">
        <v>17</v>
      </c>
      <c r="O9" s="383" t="s">
        <v>18</v>
      </c>
      <c r="P9" s="383" t="s">
        <v>19</v>
      </c>
      <c r="Q9" s="382" t="s">
        <v>20</v>
      </c>
      <c r="R9" s="383" t="s">
        <v>21</v>
      </c>
      <c r="S9" s="658"/>
    </row>
    <row r="10" spans="1:19" s="384" customFormat="1" ht="9" thickBot="1" x14ac:dyDescent="0.2">
      <c r="C10" s="385" t="s">
        <v>25</v>
      </c>
      <c r="D10" s="385" t="s">
        <v>112</v>
      </c>
      <c r="E10" s="386" t="s">
        <v>3</v>
      </c>
      <c r="F10" s="385" t="s">
        <v>22</v>
      </c>
      <c r="G10" s="385" t="s">
        <v>116</v>
      </c>
      <c r="H10" s="385" t="s">
        <v>170</v>
      </c>
      <c r="I10" s="385" t="s">
        <v>27</v>
      </c>
      <c r="J10" s="385" t="s">
        <v>177</v>
      </c>
      <c r="K10" s="385" t="s">
        <v>119</v>
      </c>
      <c r="L10" s="385" t="s">
        <v>23</v>
      </c>
      <c r="M10" s="385" t="s">
        <v>168</v>
      </c>
      <c r="N10" s="385" t="s">
        <v>68</v>
      </c>
      <c r="O10" s="385" t="s">
        <v>169</v>
      </c>
      <c r="P10" s="385" t="s">
        <v>142</v>
      </c>
      <c r="Q10" s="386" t="s">
        <v>4</v>
      </c>
      <c r="R10" s="385" t="s">
        <v>83</v>
      </c>
      <c r="S10" s="659"/>
    </row>
    <row r="11" spans="1:19" s="387" customFormat="1" x14ac:dyDescent="0.2">
      <c r="B11" s="727" t="s">
        <v>171</v>
      </c>
      <c r="C11" s="709">
        <v>0</v>
      </c>
      <c r="D11" s="709">
        <v>0</v>
      </c>
      <c r="E11" s="709">
        <v>187.5</v>
      </c>
      <c r="F11" s="709">
        <v>0</v>
      </c>
      <c r="G11" s="709">
        <v>0</v>
      </c>
      <c r="H11" s="709">
        <v>0</v>
      </c>
      <c r="I11" s="709">
        <v>0</v>
      </c>
      <c r="J11" s="709">
        <v>0</v>
      </c>
      <c r="K11" s="709">
        <v>158.75</v>
      </c>
      <c r="L11" s="709">
        <v>0</v>
      </c>
      <c r="M11" s="709">
        <v>101</v>
      </c>
      <c r="N11" s="709">
        <v>0</v>
      </c>
      <c r="O11" s="709">
        <v>0</v>
      </c>
      <c r="P11" s="709">
        <v>0</v>
      </c>
      <c r="Q11" s="709">
        <v>0</v>
      </c>
      <c r="R11" s="709">
        <v>0</v>
      </c>
      <c r="S11" s="709">
        <f>SUM(C11:R12)</f>
        <v>447.25</v>
      </c>
    </row>
    <row r="12" spans="1:19" s="387" customFormat="1" ht="13.5" thickBot="1" x14ac:dyDescent="0.25">
      <c r="B12" s="706"/>
      <c r="C12" s="710"/>
      <c r="D12" s="710"/>
      <c r="E12" s="710"/>
      <c r="F12" s="710"/>
      <c r="G12" s="710"/>
      <c r="H12" s="710"/>
      <c r="I12" s="710"/>
      <c r="J12" s="710"/>
      <c r="K12" s="710"/>
      <c r="L12" s="710"/>
      <c r="M12" s="710"/>
      <c r="N12" s="710"/>
      <c r="O12" s="710"/>
      <c r="P12" s="710"/>
      <c r="Q12" s="710"/>
      <c r="R12" s="710"/>
      <c r="S12" s="710"/>
    </row>
    <row r="13" spans="1:19" x14ac:dyDescent="0.2">
      <c r="B13" s="388" t="s">
        <v>31</v>
      </c>
      <c r="C13" s="389">
        <v>18.75</v>
      </c>
      <c r="D13" s="389">
        <v>18.75</v>
      </c>
      <c r="E13" s="389">
        <v>18.75</v>
      </c>
      <c r="F13" s="389">
        <v>18.75</v>
      </c>
      <c r="G13" s="389">
        <v>18.75</v>
      </c>
      <c r="H13" s="389">
        <v>18.75</v>
      </c>
      <c r="I13" s="389">
        <v>18.75</v>
      </c>
      <c r="J13" s="389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391" t="s">
        <v>32</v>
      </c>
      <c r="C14" s="389">
        <v>10</v>
      </c>
      <c r="D14" s="389">
        <v>0</v>
      </c>
      <c r="E14" s="389">
        <v>10</v>
      </c>
      <c r="F14" s="389">
        <v>0</v>
      </c>
      <c r="G14" s="389">
        <v>10</v>
      </c>
      <c r="H14" s="389">
        <v>0</v>
      </c>
      <c r="I14" s="389">
        <v>10</v>
      </c>
      <c r="J14" s="389">
        <v>0</v>
      </c>
      <c r="K14" s="389">
        <v>0</v>
      </c>
      <c r="L14" s="389">
        <v>10</v>
      </c>
      <c r="M14" s="389">
        <v>0</v>
      </c>
      <c r="N14" s="389">
        <v>10</v>
      </c>
      <c r="O14" s="389">
        <v>0</v>
      </c>
      <c r="P14" s="389">
        <v>10</v>
      </c>
      <c r="Q14" s="389">
        <v>0</v>
      </c>
      <c r="R14" s="389">
        <v>10</v>
      </c>
      <c r="S14" s="392">
        <f t="shared" ref="S14:S31" si="0">SUM(C14:R14)</f>
        <v>80</v>
      </c>
    </row>
    <row r="15" spans="1:19" x14ac:dyDescent="0.2">
      <c r="B15" s="393" t="s">
        <v>33</v>
      </c>
      <c r="C15" s="389">
        <v>0</v>
      </c>
      <c r="D15" s="389">
        <v>0</v>
      </c>
      <c r="E15" s="389">
        <v>0</v>
      </c>
      <c r="F15" s="389">
        <v>10</v>
      </c>
      <c r="G15" s="389">
        <v>0</v>
      </c>
      <c r="H15" s="389">
        <v>10</v>
      </c>
      <c r="I15" s="389">
        <v>0</v>
      </c>
      <c r="J15" s="389">
        <v>10</v>
      </c>
      <c r="K15" s="389">
        <v>10</v>
      </c>
      <c r="L15" s="389">
        <v>10</v>
      </c>
      <c r="M15" s="389">
        <v>0</v>
      </c>
      <c r="N15" s="389">
        <v>10</v>
      </c>
      <c r="O15" s="389">
        <v>0</v>
      </c>
      <c r="P15" s="389">
        <v>10</v>
      </c>
      <c r="Q15" s="389">
        <v>0</v>
      </c>
      <c r="R15" s="389">
        <v>10</v>
      </c>
      <c r="S15" s="394">
        <f t="shared" si="0"/>
        <v>80</v>
      </c>
    </row>
    <row r="16" spans="1:19" x14ac:dyDescent="0.2">
      <c r="B16" s="391" t="s">
        <v>34</v>
      </c>
      <c r="C16" s="389">
        <v>0</v>
      </c>
      <c r="D16" s="389">
        <v>0</v>
      </c>
      <c r="E16" s="389">
        <v>10</v>
      </c>
      <c r="F16" s="389">
        <v>10</v>
      </c>
      <c r="G16" s="389">
        <v>10</v>
      </c>
      <c r="H16" s="389">
        <v>10</v>
      </c>
      <c r="I16" s="389">
        <v>0</v>
      </c>
      <c r="J16" s="389">
        <v>0</v>
      </c>
      <c r="K16" s="389">
        <v>10</v>
      </c>
      <c r="L16" s="389">
        <v>10</v>
      </c>
      <c r="M16" s="389">
        <v>0</v>
      </c>
      <c r="N16" s="389">
        <v>0</v>
      </c>
      <c r="O16" s="389">
        <v>0</v>
      </c>
      <c r="P16" s="389">
        <v>10</v>
      </c>
      <c r="Q16" s="389">
        <v>0</v>
      </c>
      <c r="R16" s="389">
        <v>10</v>
      </c>
      <c r="S16" s="392">
        <f t="shared" si="0"/>
        <v>80</v>
      </c>
    </row>
    <row r="17" spans="1:19" x14ac:dyDescent="0.2">
      <c r="B17" s="393" t="s">
        <v>47</v>
      </c>
      <c r="C17" s="395">
        <v>10</v>
      </c>
      <c r="D17" s="395"/>
      <c r="E17" s="395"/>
      <c r="F17" s="395"/>
      <c r="G17" s="396">
        <v>10</v>
      </c>
      <c r="H17" s="395"/>
      <c r="I17" s="396"/>
      <c r="J17" s="395">
        <v>10</v>
      </c>
      <c r="K17" s="396"/>
      <c r="L17" s="395"/>
      <c r="M17" s="395"/>
      <c r="N17" s="395"/>
      <c r="O17" s="395">
        <v>10</v>
      </c>
      <c r="P17" s="395"/>
      <c r="Q17" s="395"/>
      <c r="R17" s="395">
        <v>10</v>
      </c>
      <c r="S17" s="397">
        <f t="shared" si="0"/>
        <v>50</v>
      </c>
    </row>
    <row r="18" spans="1:19" x14ac:dyDescent="0.2">
      <c r="B18" s="391" t="s">
        <v>35</v>
      </c>
      <c r="C18" s="389">
        <v>0</v>
      </c>
      <c r="D18" s="389">
        <v>0</v>
      </c>
      <c r="E18" s="389">
        <v>10</v>
      </c>
      <c r="F18" s="389">
        <v>0</v>
      </c>
      <c r="G18" s="389">
        <v>10</v>
      </c>
      <c r="H18" s="389">
        <v>10</v>
      </c>
      <c r="I18" s="389">
        <v>0</v>
      </c>
      <c r="J18" s="389">
        <v>0</v>
      </c>
      <c r="K18" s="389">
        <v>10</v>
      </c>
      <c r="L18" s="389">
        <v>0</v>
      </c>
      <c r="M18" s="389">
        <v>0</v>
      </c>
      <c r="N18" s="389">
        <v>10</v>
      </c>
      <c r="O18" s="389">
        <v>10</v>
      </c>
      <c r="P18" s="389">
        <v>10</v>
      </c>
      <c r="Q18" s="389">
        <v>10</v>
      </c>
      <c r="R18" s="389">
        <v>0</v>
      </c>
      <c r="S18" s="392">
        <f t="shared" si="0"/>
        <v>80</v>
      </c>
    </row>
    <row r="19" spans="1:19" x14ac:dyDescent="0.2">
      <c r="B19" s="393" t="s">
        <v>36</v>
      </c>
      <c r="C19" s="389">
        <v>10</v>
      </c>
      <c r="D19" s="389">
        <v>10</v>
      </c>
      <c r="E19" s="389">
        <v>0</v>
      </c>
      <c r="F19" s="389">
        <v>10</v>
      </c>
      <c r="G19" s="389">
        <v>10</v>
      </c>
      <c r="H19" s="389">
        <v>0</v>
      </c>
      <c r="I19" s="389">
        <v>0</v>
      </c>
      <c r="J19" s="389">
        <v>0</v>
      </c>
      <c r="K19" s="389">
        <v>10</v>
      </c>
      <c r="L19" s="389">
        <v>10</v>
      </c>
      <c r="M19" s="389">
        <v>0</v>
      </c>
      <c r="N19" s="389">
        <v>0</v>
      </c>
      <c r="O19" s="389">
        <v>10</v>
      </c>
      <c r="P19" s="389">
        <v>0</v>
      </c>
      <c r="Q19" s="389">
        <v>0</v>
      </c>
      <c r="R19" s="389">
        <v>10</v>
      </c>
      <c r="S19" s="394">
        <f t="shared" si="0"/>
        <v>80</v>
      </c>
    </row>
    <row r="20" spans="1:19" x14ac:dyDescent="0.2">
      <c r="B20" s="391" t="s">
        <v>37</v>
      </c>
      <c r="C20" s="389">
        <v>10</v>
      </c>
      <c r="D20" s="389">
        <v>0</v>
      </c>
      <c r="E20" s="389">
        <v>0</v>
      </c>
      <c r="F20" s="389">
        <v>0</v>
      </c>
      <c r="G20" s="389">
        <v>10</v>
      </c>
      <c r="H20" s="389">
        <v>10</v>
      </c>
      <c r="I20" s="389">
        <v>10</v>
      </c>
      <c r="J20" s="389">
        <v>10</v>
      </c>
      <c r="K20" s="389">
        <v>0</v>
      </c>
      <c r="L20" s="389">
        <v>0</v>
      </c>
      <c r="M20" s="389">
        <v>0</v>
      </c>
      <c r="N20" s="389">
        <v>0</v>
      </c>
      <c r="O20" s="389">
        <v>10</v>
      </c>
      <c r="P20" s="389">
        <v>10</v>
      </c>
      <c r="Q20" s="389">
        <v>10</v>
      </c>
      <c r="R20" s="389">
        <v>0</v>
      </c>
      <c r="S20" s="392">
        <f t="shared" si="0"/>
        <v>80</v>
      </c>
    </row>
    <row r="21" spans="1:19" x14ac:dyDescent="0.2">
      <c r="A21" s="338" t="s">
        <v>0</v>
      </c>
      <c r="B21" s="393" t="s">
        <v>47</v>
      </c>
      <c r="C21" s="398"/>
      <c r="D21" s="398"/>
      <c r="E21" s="398">
        <v>10</v>
      </c>
      <c r="F21" s="398"/>
      <c r="G21" s="399">
        <v>10</v>
      </c>
      <c r="H21" s="398"/>
      <c r="I21" s="398"/>
      <c r="J21" s="398">
        <v>10</v>
      </c>
      <c r="K21" s="399"/>
      <c r="L21" s="398">
        <v>10</v>
      </c>
      <c r="M21" s="398">
        <v>10</v>
      </c>
      <c r="N21" s="398"/>
      <c r="O21" s="398"/>
      <c r="P21" s="398"/>
      <c r="Q21" s="398">
        <v>10</v>
      </c>
      <c r="R21" s="398"/>
      <c r="S21" s="400">
        <f t="shared" si="0"/>
        <v>60</v>
      </c>
    </row>
    <row r="22" spans="1:19" x14ac:dyDescent="0.2">
      <c r="B22" s="391" t="s">
        <v>38</v>
      </c>
      <c r="C22" s="389">
        <v>10</v>
      </c>
      <c r="D22" s="389">
        <v>0</v>
      </c>
      <c r="E22" s="389">
        <v>10</v>
      </c>
      <c r="F22" s="389">
        <v>10</v>
      </c>
      <c r="G22" s="389">
        <v>10</v>
      </c>
      <c r="H22" s="389">
        <v>10</v>
      </c>
      <c r="I22" s="389">
        <v>0</v>
      </c>
      <c r="J22" s="389">
        <v>0</v>
      </c>
      <c r="K22" s="389">
        <v>10</v>
      </c>
      <c r="L22" s="389">
        <v>10</v>
      </c>
      <c r="M22" s="389">
        <v>0</v>
      </c>
      <c r="N22" s="389">
        <v>10</v>
      </c>
      <c r="O22" s="389">
        <v>0</v>
      </c>
      <c r="P22" s="389">
        <v>0</v>
      </c>
      <c r="Q22" s="389">
        <v>0</v>
      </c>
      <c r="R22" s="389">
        <v>0</v>
      </c>
      <c r="S22" s="401">
        <f t="shared" si="0"/>
        <v>80</v>
      </c>
    </row>
    <row r="23" spans="1:19" x14ac:dyDescent="0.2">
      <c r="B23" s="393" t="s">
        <v>39</v>
      </c>
      <c r="C23" s="389">
        <v>10</v>
      </c>
      <c r="D23" s="389">
        <v>10</v>
      </c>
      <c r="E23" s="389">
        <v>0</v>
      </c>
      <c r="F23" s="389">
        <v>0</v>
      </c>
      <c r="G23" s="389">
        <v>10</v>
      </c>
      <c r="H23" s="389">
        <v>10</v>
      </c>
      <c r="I23" s="389">
        <v>10</v>
      </c>
      <c r="J23" s="389">
        <v>0</v>
      </c>
      <c r="K23" s="389">
        <v>0</v>
      </c>
      <c r="L23" s="389">
        <v>0</v>
      </c>
      <c r="M23" s="389">
        <v>10</v>
      </c>
      <c r="N23" s="389">
        <v>0</v>
      </c>
      <c r="O23" s="389">
        <v>10</v>
      </c>
      <c r="P23" s="389">
        <v>10</v>
      </c>
      <c r="Q23" s="389">
        <v>0</v>
      </c>
      <c r="R23" s="389">
        <v>0</v>
      </c>
      <c r="S23" s="394">
        <f t="shared" si="0"/>
        <v>80</v>
      </c>
    </row>
    <row r="24" spans="1:19" x14ac:dyDescent="0.2">
      <c r="B24" s="391" t="s">
        <v>40</v>
      </c>
      <c r="C24" s="389">
        <v>0</v>
      </c>
      <c r="D24" s="389">
        <v>0</v>
      </c>
      <c r="E24" s="389">
        <v>10</v>
      </c>
      <c r="F24" s="389">
        <v>10</v>
      </c>
      <c r="G24" s="389">
        <v>10</v>
      </c>
      <c r="H24" s="389">
        <v>10</v>
      </c>
      <c r="I24" s="389">
        <v>10</v>
      </c>
      <c r="J24" s="389">
        <v>0</v>
      </c>
      <c r="K24" s="389">
        <v>10</v>
      </c>
      <c r="L24" s="389">
        <v>10</v>
      </c>
      <c r="M24" s="389">
        <v>10</v>
      </c>
      <c r="N24" s="389">
        <v>0</v>
      </c>
      <c r="O24" s="389">
        <v>0</v>
      </c>
      <c r="P24" s="389">
        <v>0</v>
      </c>
      <c r="Q24" s="389">
        <v>0</v>
      </c>
      <c r="R24" s="389">
        <v>0</v>
      </c>
      <c r="S24" s="392">
        <f t="shared" si="0"/>
        <v>80</v>
      </c>
    </row>
    <row r="25" spans="1:19" x14ac:dyDescent="0.2">
      <c r="B25" s="393" t="s">
        <v>47</v>
      </c>
      <c r="C25" s="398"/>
      <c r="D25" s="398">
        <v>10</v>
      </c>
      <c r="E25" s="398"/>
      <c r="F25" s="398"/>
      <c r="G25" s="399">
        <v>10</v>
      </c>
      <c r="H25" s="398"/>
      <c r="I25" s="398">
        <v>10</v>
      </c>
      <c r="J25" s="398"/>
      <c r="K25" s="399"/>
      <c r="L25" s="398">
        <v>10</v>
      </c>
      <c r="M25" s="399"/>
      <c r="N25" s="398"/>
      <c r="O25" s="398">
        <v>10</v>
      </c>
      <c r="P25" s="398"/>
      <c r="Q25" s="399">
        <v>10</v>
      </c>
      <c r="R25" s="398"/>
      <c r="S25" s="397">
        <f t="shared" si="0"/>
        <v>60</v>
      </c>
    </row>
    <row r="26" spans="1:19" x14ac:dyDescent="0.2">
      <c r="B26" s="391" t="s">
        <v>41</v>
      </c>
      <c r="C26" s="389">
        <v>0</v>
      </c>
      <c r="D26" s="389">
        <v>10</v>
      </c>
      <c r="E26" s="389">
        <v>0</v>
      </c>
      <c r="F26" s="389">
        <v>10</v>
      </c>
      <c r="G26" s="389">
        <v>0</v>
      </c>
      <c r="H26" s="389">
        <v>10</v>
      </c>
      <c r="I26" s="389">
        <v>0</v>
      </c>
      <c r="J26" s="389">
        <v>10</v>
      </c>
      <c r="K26" s="389">
        <v>10</v>
      </c>
      <c r="L26" s="389">
        <v>0</v>
      </c>
      <c r="M26" s="389">
        <v>10</v>
      </c>
      <c r="N26" s="389">
        <v>0</v>
      </c>
      <c r="O26" s="389">
        <v>10</v>
      </c>
      <c r="P26" s="389">
        <v>0</v>
      </c>
      <c r="Q26" s="389">
        <v>10</v>
      </c>
      <c r="R26" s="389">
        <v>0</v>
      </c>
      <c r="S26" s="392">
        <f t="shared" si="0"/>
        <v>80</v>
      </c>
    </row>
    <row r="27" spans="1:19" x14ac:dyDescent="0.2">
      <c r="B27" s="393" t="s">
        <v>42</v>
      </c>
      <c r="C27" s="389">
        <v>0</v>
      </c>
      <c r="D27" s="389">
        <v>0</v>
      </c>
      <c r="E27" s="389">
        <v>10</v>
      </c>
      <c r="F27" s="389">
        <v>0</v>
      </c>
      <c r="G27" s="389">
        <v>10</v>
      </c>
      <c r="H27" s="389">
        <v>0</v>
      </c>
      <c r="I27" s="389">
        <v>10</v>
      </c>
      <c r="J27" s="389">
        <v>10</v>
      </c>
      <c r="K27" s="389">
        <v>10</v>
      </c>
      <c r="L27" s="389">
        <v>10</v>
      </c>
      <c r="M27" s="389">
        <v>0</v>
      </c>
      <c r="N27" s="389">
        <v>10</v>
      </c>
      <c r="O27" s="389">
        <v>0</v>
      </c>
      <c r="P27" s="389">
        <v>10</v>
      </c>
      <c r="Q27" s="389">
        <v>0</v>
      </c>
      <c r="R27" s="389">
        <v>0</v>
      </c>
      <c r="S27" s="394">
        <f t="shared" si="0"/>
        <v>80</v>
      </c>
    </row>
    <row r="28" spans="1:19" x14ac:dyDescent="0.2">
      <c r="B28" s="391" t="s">
        <v>43</v>
      </c>
      <c r="C28" s="389">
        <v>10</v>
      </c>
      <c r="D28" s="389">
        <v>10</v>
      </c>
      <c r="E28" s="389">
        <v>10</v>
      </c>
      <c r="F28" s="389">
        <v>10</v>
      </c>
      <c r="G28" s="389">
        <v>10</v>
      </c>
      <c r="H28" s="389">
        <v>0</v>
      </c>
      <c r="I28" s="389">
        <v>0</v>
      </c>
      <c r="J28" s="389">
        <v>10</v>
      </c>
      <c r="K28" s="389">
        <v>0</v>
      </c>
      <c r="L28" s="389">
        <v>10</v>
      </c>
      <c r="M28" s="389">
        <v>10</v>
      </c>
      <c r="N28" s="389">
        <v>0</v>
      </c>
      <c r="O28" s="389">
        <v>0</v>
      </c>
      <c r="P28" s="389">
        <v>0</v>
      </c>
      <c r="Q28" s="389">
        <v>0</v>
      </c>
      <c r="R28" s="389">
        <v>0</v>
      </c>
      <c r="S28" s="392">
        <f t="shared" si="0"/>
        <v>80</v>
      </c>
    </row>
    <row r="29" spans="1:19" x14ac:dyDescent="0.2">
      <c r="B29" s="393" t="s">
        <v>44</v>
      </c>
      <c r="C29" s="389">
        <v>0</v>
      </c>
      <c r="D29" s="389">
        <v>0</v>
      </c>
      <c r="E29" s="389">
        <v>10</v>
      </c>
      <c r="F29" s="389">
        <v>10</v>
      </c>
      <c r="G29" s="389">
        <v>10</v>
      </c>
      <c r="H29" s="389">
        <v>10</v>
      </c>
      <c r="I29" s="389">
        <v>0</v>
      </c>
      <c r="J29" s="389">
        <v>0</v>
      </c>
      <c r="K29" s="389">
        <v>10</v>
      </c>
      <c r="L29" s="389">
        <v>0</v>
      </c>
      <c r="M29" s="389">
        <v>10</v>
      </c>
      <c r="N29" s="389">
        <v>0</v>
      </c>
      <c r="O29" s="389">
        <v>0</v>
      </c>
      <c r="P29" s="389">
        <v>10</v>
      </c>
      <c r="Q29" s="389">
        <v>0</v>
      </c>
      <c r="R29" s="389">
        <v>10</v>
      </c>
      <c r="S29" s="394">
        <f t="shared" si="0"/>
        <v>80</v>
      </c>
    </row>
    <row r="30" spans="1:19" x14ac:dyDescent="0.2">
      <c r="B30" s="391" t="s">
        <v>45</v>
      </c>
      <c r="C30" s="389">
        <v>0</v>
      </c>
      <c r="D30" s="389">
        <v>0</v>
      </c>
      <c r="E30" s="389">
        <v>10</v>
      </c>
      <c r="F30" s="389">
        <v>0</v>
      </c>
      <c r="G30" s="389">
        <v>0</v>
      </c>
      <c r="H30" s="389">
        <v>10</v>
      </c>
      <c r="I30" s="389">
        <v>10</v>
      </c>
      <c r="J30" s="389">
        <v>0</v>
      </c>
      <c r="K30" s="389">
        <v>0</v>
      </c>
      <c r="L30" s="389">
        <v>10</v>
      </c>
      <c r="M30" s="389">
        <v>10</v>
      </c>
      <c r="N30" s="389">
        <v>0</v>
      </c>
      <c r="O30" s="389">
        <v>0</v>
      </c>
      <c r="P30" s="389">
        <v>10</v>
      </c>
      <c r="Q30" s="389">
        <v>10</v>
      </c>
      <c r="R30" s="389">
        <v>10</v>
      </c>
      <c r="S30" s="392">
        <f t="shared" si="0"/>
        <v>80</v>
      </c>
    </row>
    <row r="31" spans="1:19" ht="13.5" thickBot="1" x14ac:dyDescent="0.25">
      <c r="B31" s="402" t="s">
        <v>46</v>
      </c>
      <c r="C31" s="389">
        <v>0</v>
      </c>
      <c r="D31" s="389">
        <v>0</v>
      </c>
      <c r="E31" s="389">
        <v>10</v>
      </c>
      <c r="F31" s="389">
        <v>10</v>
      </c>
      <c r="G31" s="389">
        <v>10</v>
      </c>
      <c r="H31" s="389">
        <v>10</v>
      </c>
      <c r="I31" s="389">
        <v>0</v>
      </c>
      <c r="J31" s="389">
        <v>0</v>
      </c>
      <c r="K31" s="389">
        <v>10</v>
      </c>
      <c r="L31" s="389">
        <v>10</v>
      </c>
      <c r="M31" s="389">
        <v>0</v>
      </c>
      <c r="N31" s="389">
        <v>0</v>
      </c>
      <c r="O31" s="389">
        <v>0</v>
      </c>
      <c r="P31" s="389">
        <v>10</v>
      </c>
      <c r="Q31" s="389">
        <v>10</v>
      </c>
      <c r="R31" s="389">
        <v>0</v>
      </c>
      <c r="S31" s="403">
        <f t="shared" si="0"/>
        <v>80</v>
      </c>
    </row>
    <row r="32" spans="1:19" ht="13.5" thickBot="1" x14ac:dyDescent="0.25">
      <c r="B32" s="404" t="s">
        <v>173</v>
      </c>
      <c r="C32" s="405">
        <f>SUM(C13:C31)</f>
        <v>88.75</v>
      </c>
      <c r="D32" s="405">
        <f t="shared" ref="D32:S32" si="1">SUM(D13:D31)</f>
        <v>68.75</v>
      </c>
      <c r="E32" s="405">
        <f t="shared" si="1"/>
        <v>128.75</v>
      </c>
      <c r="F32" s="405">
        <f t="shared" si="1"/>
        <v>108.75</v>
      </c>
      <c r="G32" s="405">
        <f t="shared" si="1"/>
        <v>168.75</v>
      </c>
      <c r="H32" s="405">
        <f t="shared" si="1"/>
        <v>128.75</v>
      </c>
      <c r="I32" s="405">
        <f t="shared" si="1"/>
        <v>88.75</v>
      </c>
      <c r="J32" s="405">
        <f t="shared" si="1"/>
        <v>88.75</v>
      </c>
      <c r="K32" s="405">
        <f t="shared" si="1"/>
        <v>118.75</v>
      </c>
      <c r="L32" s="405">
        <f t="shared" si="1"/>
        <v>138.75</v>
      </c>
      <c r="M32" s="405">
        <f t="shared" si="1"/>
        <v>88.75</v>
      </c>
      <c r="N32" s="405">
        <f t="shared" si="1"/>
        <v>68.75</v>
      </c>
      <c r="O32" s="405">
        <f t="shared" si="1"/>
        <v>88.75</v>
      </c>
      <c r="P32" s="405">
        <f t="shared" si="1"/>
        <v>118.75</v>
      </c>
      <c r="Q32" s="405">
        <f t="shared" si="1"/>
        <v>88.75</v>
      </c>
      <c r="R32" s="405">
        <f t="shared" si="1"/>
        <v>88.75</v>
      </c>
      <c r="S32" s="405">
        <f t="shared" si="1"/>
        <v>1670</v>
      </c>
    </row>
    <row r="33" spans="2:19" ht="16.5" thickBot="1" x14ac:dyDescent="0.3">
      <c r="B33" s="406" t="s">
        <v>174</v>
      </c>
      <c r="C33" s="407">
        <f t="shared" ref="C33:S33" si="2">+C11+C32</f>
        <v>88.75</v>
      </c>
      <c r="D33" s="407">
        <f t="shared" si="2"/>
        <v>68.75</v>
      </c>
      <c r="E33" s="407">
        <f t="shared" si="2"/>
        <v>316.25</v>
      </c>
      <c r="F33" s="407">
        <f t="shared" si="2"/>
        <v>108.75</v>
      </c>
      <c r="G33" s="407">
        <f t="shared" si="2"/>
        <v>168.75</v>
      </c>
      <c r="H33" s="407">
        <f t="shared" si="2"/>
        <v>128.75</v>
      </c>
      <c r="I33" s="407">
        <f t="shared" si="2"/>
        <v>88.75</v>
      </c>
      <c r="J33" s="407">
        <f t="shared" si="2"/>
        <v>88.75</v>
      </c>
      <c r="K33" s="407">
        <f t="shared" si="2"/>
        <v>277.5</v>
      </c>
      <c r="L33" s="407">
        <f t="shared" si="2"/>
        <v>138.75</v>
      </c>
      <c r="M33" s="407">
        <f t="shared" si="2"/>
        <v>189.75</v>
      </c>
      <c r="N33" s="407">
        <f t="shared" si="2"/>
        <v>68.75</v>
      </c>
      <c r="O33" s="407">
        <f t="shared" si="2"/>
        <v>88.75</v>
      </c>
      <c r="P33" s="407">
        <f t="shared" si="2"/>
        <v>118.75</v>
      </c>
      <c r="Q33" s="407">
        <f t="shared" si="2"/>
        <v>88.75</v>
      </c>
      <c r="R33" s="407">
        <f t="shared" si="2"/>
        <v>88.75</v>
      </c>
      <c r="S33" s="407">
        <f t="shared" si="2"/>
        <v>2117.25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s="387" customFormat="1" x14ac:dyDescent="0.2">
      <c r="B35" s="724" t="s">
        <v>175</v>
      </c>
      <c r="C35" s="715"/>
      <c r="D35" s="715"/>
      <c r="E35" s="715"/>
      <c r="F35" s="715">
        <v>1.25</v>
      </c>
      <c r="G35" s="715"/>
      <c r="H35" s="715"/>
      <c r="I35" s="715">
        <v>16.25</v>
      </c>
      <c r="J35" s="715"/>
      <c r="K35" s="715"/>
      <c r="L35" s="715"/>
      <c r="M35" s="715"/>
      <c r="N35" s="715">
        <v>85.25</v>
      </c>
      <c r="O35" s="715"/>
      <c r="P35" s="715"/>
      <c r="Q35" s="715"/>
      <c r="R35" s="715"/>
      <c r="S35" s="715">
        <f>SUM(C35:R36)</f>
        <v>102.75</v>
      </c>
    </row>
    <row r="36" spans="2:19" s="387" customFormat="1" ht="13.5" thickBot="1" x14ac:dyDescent="0.25">
      <c r="B36" s="714"/>
      <c r="C36" s="716"/>
      <c r="D36" s="716"/>
      <c r="E36" s="716"/>
      <c r="F36" s="716"/>
      <c r="G36" s="716"/>
      <c r="H36" s="716"/>
      <c r="I36" s="716"/>
      <c r="J36" s="716"/>
      <c r="K36" s="716"/>
      <c r="L36" s="716"/>
      <c r="M36" s="716"/>
      <c r="N36" s="716"/>
      <c r="O36" s="716"/>
      <c r="P36" s="716"/>
      <c r="Q36" s="716"/>
      <c r="R36" s="716"/>
      <c r="S36" s="717"/>
    </row>
    <row r="37" spans="2:19" x14ac:dyDescent="0.2">
      <c r="B37" s="409" t="s">
        <v>49</v>
      </c>
      <c r="C37" s="410"/>
      <c r="D37" s="411"/>
      <c r="E37" s="411"/>
      <c r="F37" s="411"/>
      <c r="G37" s="411"/>
      <c r="H37" s="411"/>
      <c r="I37" s="411"/>
      <c r="J37" s="411">
        <v>50</v>
      </c>
      <c r="K37" s="411">
        <v>100</v>
      </c>
      <c r="L37" s="411">
        <v>58.75</v>
      </c>
      <c r="M37" s="410"/>
      <c r="N37" s="411"/>
      <c r="O37" s="410"/>
      <c r="P37" s="410"/>
      <c r="Q37" s="410"/>
      <c r="R37" s="412"/>
      <c r="S37" s="410">
        <f t="shared" ref="S37:S52" si="3">SUM(C37:R37)</f>
        <v>208.75</v>
      </c>
    </row>
    <row r="38" spans="2:19" x14ac:dyDescent="0.2">
      <c r="B38" s="413" t="s">
        <v>50</v>
      </c>
      <c r="C38" s="414"/>
      <c r="D38" s="415"/>
      <c r="E38" s="415"/>
      <c r="F38" s="415"/>
      <c r="G38" s="415"/>
      <c r="H38" s="415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4">
        <f t="shared" si="3"/>
        <v>0</v>
      </c>
    </row>
    <row r="39" spans="2:19" x14ac:dyDescent="0.2">
      <c r="B39" s="413" t="s">
        <v>51</v>
      </c>
      <c r="C39" s="414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6">
        <f t="shared" si="3"/>
        <v>0</v>
      </c>
    </row>
    <row r="40" spans="2:19" x14ac:dyDescent="0.2">
      <c r="B40" s="413" t="s">
        <v>52</v>
      </c>
      <c r="C40" s="414"/>
      <c r="D40" s="415"/>
      <c r="E40" s="415"/>
      <c r="F40" s="415"/>
      <c r="G40" s="415"/>
      <c r="H40" s="416"/>
      <c r="I40" s="415"/>
      <c r="J40" s="415"/>
      <c r="K40" s="415"/>
      <c r="L40" s="415"/>
      <c r="M40" s="415">
        <v>149.75</v>
      </c>
      <c r="N40" s="415"/>
      <c r="O40" s="415"/>
      <c r="P40" s="415"/>
      <c r="Q40" s="415"/>
      <c r="R40" s="415"/>
      <c r="S40" s="416">
        <f t="shared" si="3"/>
        <v>149.75</v>
      </c>
    </row>
    <row r="41" spans="2:19" x14ac:dyDescent="0.2">
      <c r="B41" s="413" t="s">
        <v>53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54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55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8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56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6">
        <v>100</v>
      </c>
      <c r="M44" s="414"/>
      <c r="N44" s="414"/>
      <c r="O44" s="414"/>
      <c r="P44" s="414"/>
      <c r="Q44" s="414"/>
      <c r="R44" s="414"/>
      <c r="S44" s="416">
        <f t="shared" si="3"/>
        <v>100</v>
      </c>
    </row>
    <row r="45" spans="2:19" x14ac:dyDescent="0.2">
      <c r="B45" s="413" t="s">
        <v>57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58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59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60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61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x14ac:dyDescent="0.2">
      <c r="B50" s="413" t="s">
        <v>62</v>
      </c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6">
        <f t="shared" si="3"/>
        <v>0</v>
      </c>
    </row>
    <row r="51" spans="2:20" x14ac:dyDescent="0.2">
      <c r="B51" s="413" t="s">
        <v>63</v>
      </c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6">
        <f t="shared" si="3"/>
        <v>0</v>
      </c>
    </row>
    <row r="52" spans="2:20" ht="13.5" thickBot="1" x14ac:dyDescent="0.25">
      <c r="B52" s="417" t="s">
        <v>123</v>
      </c>
      <c r="C52" s="418"/>
      <c r="D52" s="418"/>
      <c r="E52" s="418">
        <v>350</v>
      </c>
      <c r="F52" s="418"/>
      <c r="G52" s="418"/>
      <c r="H52" s="416"/>
      <c r="I52" s="418"/>
      <c r="J52" s="418"/>
      <c r="K52" s="418"/>
      <c r="L52" s="418"/>
      <c r="M52" s="418"/>
      <c r="N52" s="418"/>
      <c r="O52" s="418"/>
      <c r="P52" s="418"/>
      <c r="Q52" s="416"/>
      <c r="R52" s="418"/>
      <c r="S52" s="416">
        <f t="shared" si="3"/>
        <v>350</v>
      </c>
    </row>
    <row r="53" spans="2:20" ht="13.5" thickBot="1" x14ac:dyDescent="0.25">
      <c r="B53" s="419" t="s">
        <v>176</v>
      </c>
      <c r="C53" s="420">
        <f>SUM(C35:C52)</f>
        <v>0</v>
      </c>
      <c r="D53" s="420">
        <f t="shared" ref="D53:S53" si="4">SUM(D35:D52)</f>
        <v>0</v>
      </c>
      <c r="E53" s="420">
        <f t="shared" si="4"/>
        <v>350</v>
      </c>
      <c r="F53" s="420">
        <f t="shared" si="4"/>
        <v>1.25</v>
      </c>
      <c r="G53" s="420">
        <f t="shared" si="4"/>
        <v>0</v>
      </c>
      <c r="H53" s="420">
        <f t="shared" si="4"/>
        <v>0</v>
      </c>
      <c r="I53" s="420">
        <f t="shared" si="4"/>
        <v>16.25</v>
      </c>
      <c r="J53" s="420">
        <f t="shared" si="4"/>
        <v>50</v>
      </c>
      <c r="K53" s="420">
        <f t="shared" si="4"/>
        <v>100</v>
      </c>
      <c r="L53" s="420">
        <f t="shared" si="4"/>
        <v>158.75</v>
      </c>
      <c r="M53" s="420">
        <f t="shared" si="4"/>
        <v>149.75</v>
      </c>
      <c r="N53" s="420">
        <f t="shared" si="4"/>
        <v>85.25</v>
      </c>
      <c r="O53" s="420">
        <f t="shared" si="4"/>
        <v>0</v>
      </c>
      <c r="P53" s="420">
        <f t="shared" si="4"/>
        <v>0</v>
      </c>
      <c r="Q53" s="420">
        <f t="shared" si="4"/>
        <v>0</v>
      </c>
      <c r="R53" s="420">
        <f t="shared" si="4"/>
        <v>0</v>
      </c>
      <c r="S53" s="420">
        <f t="shared" si="4"/>
        <v>911.25</v>
      </c>
    </row>
    <row r="54" spans="2:20" ht="6.75" customHeight="1" thickBot="1" x14ac:dyDescent="0.25"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</row>
    <row r="55" spans="2:20" ht="12.75" customHeight="1" x14ac:dyDescent="0.2">
      <c r="B55" s="660" t="s">
        <v>108</v>
      </c>
      <c r="C55" s="649">
        <f t="shared" ref="C55:S55" si="5">+C33-C53</f>
        <v>88.75</v>
      </c>
      <c r="D55" s="649">
        <f t="shared" si="5"/>
        <v>68.75</v>
      </c>
      <c r="E55" s="649">
        <f t="shared" si="5"/>
        <v>-33.75</v>
      </c>
      <c r="F55" s="649">
        <f t="shared" si="5"/>
        <v>107.5</v>
      </c>
      <c r="G55" s="649">
        <f t="shared" si="5"/>
        <v>168.75</v>
      </c>
      <c r="H55" s="649">
        <f t="shared" si="5"/>
        <v>128.75</v>
      </c>
      <c r="I55" s="649">
        <f t="shared" si="5"/>
        <v>72.5</v>
      </c>
      <c r="J55" s="649">
        <f t="shared" si="5"/>
        <v>38.75</v>
      </c>
      <c r="K55" s="649">
        <f t="shared" si="5"/>
        <v>177.5</v>
      </c>
      <c r="L55" s="649">
        <f t="shared" si="5"/>
        <v>-20</v>
      </c>
      <c r="M55" s="649">
        <f t="shared" si="5"/>
        <v>40</v>
      </c>
      <c r="N55" s="649">
        <f t="shared" si="5"/>
        <v>-16.5</v>
      </c>
      <c r="O55" s="649">
        <f t="shared" si="5"/>
        <v>88.75</v>
      </c>
      <c r="P55" s="649">
        <f t="shared" si="5"/>
        <v>118.75</v>
      </c>
      <c r="Q55" s="649">
        <f t="shared" si="5"/>
        <v>88.75</v>
      </c>
      <c r="R55" s="649">
        <f t="shared" si="5"/>
        <v>88.75</v>
      </c>
      <c r="S55" s="649">
        <f t="shared" si="5"/>
        <v>1206</v>
      </c>
    </row>
    <row r="56" spans="2:20" ht="12.75" customHeight="1" x14ac:dyDescent="0.2">
      <c r="B56" s="661"/>
      <c r="C56" s="650"/>
      <c r="D56" s="650"/>
      <c r="E56" s="650"/>
      <c r="F56" s="650"/>
      <c r="G56" s="650"/>
      <c r="H56" s="650"/>
      <c r="I56" s="650"/>
      <c r="J56" s="650"/>
      <c r="K56" s="650"/>
      <c r="L56" s="650"/>
      <c r="M56" s="650"/>
      <c r="N56" s="650"/>
      <c r="O56" s="650"/>
      <c r="P56" s="650"/>
      <c r="Q56" s="650"/>
      <c r="R56" s="650"/>
      <c r="S56" s="650"/>
    </row>
    <row r="57" spans="2:20" ht="12.75" customHeight="1" x14ac:dyDescent="0.2">
      <c r="B57" s="661"/>
      <c r="C57" s="650"/>
      <c r="D57" s="650"/>
      <c r="E57" s="650"/>
      <c r="F57" s="650"/>
      <c r="G57" s="650"/>
      <c r="H57" s="650"/>
      <c r="I57" s="650"/>
      <c r="J57" s="650"/>
      <c r="K57" s="650"/>
      <c r="L57" s="650"/>
      <c r="M57" s="650"/>
      <c r="N57" s="650"/>
      <c r="O57" s="650"/>
      <c r="P57" s="650"/>
      <c r="Q57" s="650"/>
      <c r="R57" s="650"/>
      <c r="S57" s="650"/>
    </row>
    <row r="58" spans="2:20" ht="13.5" customHeight="1" thickBot="1" x14ac:dyDescent="0.25">
      <c r="B58" s="662"/>
      <c r="C58" s="651"/>
      <c r="D58" s="651"/>
      <c r="E58" s="651"/>
      <c r="F58" s="651"/>
      <c r="G58" s="651"/>
      <c r="H58" s="651"/>
      <c r="I58" s="651"/>
      <c r="J58" s="651"/>
      <c r="K58" s="651"/>
      <c r="L58" s="651"/>
      <c r="M58" s="651"/>
      <c r="N58" s="651"/>
      <c r="O58" s="651"/>
      <c r="P58" s="651"/>
      <c r="Q58" s="651"/>
      <c r="R58" s="651"/>
      <c r="S58" s="651"/>
    </row>
    <row r="59" spans="2:20" ht="6.75" customHeight="1" x14ac:dyDescent="0.2"/>
    <row r="60" spans="2:20" s="1" customFormat="1" ht="13.5" thickBot="1" x14ac:dyDescent="0.25"/>
    <row r="61" spans="2:20" s="1" customFormat="1" ht="13.5" thickBot="1" x14ac:dyDescent="0.25">
      <c r="B61" s="91" t="s">
        <v>178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s="1" customFormat="1" x14ac:dyDescent="0.2">
      <c r="B62" s="321" t="s">
        <v>72</v>
      </c>
      <c r="C62" s="322"/>
      <c r="D62" s="322">
        <v>325.5</v>
      </c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6">SUM(C62:R62)</f>
        <v>325.5</v>
      </c>
    </row>
    <row r="63" spans="2:20" s="1" customFormat="1" x14ac:dyDescent="0.2">
      <c r="B63" s="247" t="s">
        <v>81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>
        <v>325.5</v>
      </c>
      <c r="P63" s="248"/>
      <c r="Q63" s="248"/>
      <c r="R63" s="249"/>
      <c r="S63" s="250">
        <f t="shared" si="6"/>
        <v>325.5</v>
      </c>
    </row>
    <row r="64" spans="2:20" s="1" customFormat="1" x14ac:dyDescent="0.2">
      <c r="B64" s="247" t="s">
        <v>73</v>
      </c>
      <c r="C64" s="248"/>
      <c r="D64" s="248"/>
      <c r="E64" s="248"/>
      <c r="F64" s="248"/>
      <c r="G64" s="248"/>
      <c r="H64" s="248"/>
      <c r="I64" s="248"/>
      <c r="J64" s="248">
        <v>217</v>
      </c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217</v>
      </c>
    </row>
    <row r="65" spans="2:19" s="1" customFormat="1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v>217</v>
      </c>
      <c r="R65" s="249"/>
      <c r="S65" s="250">
        <f t="shared" si="6"/>
        <v>217</v>
      </c>
    </row>
    <row r="66" spans="2:19" s="1" customFormat="1" x14ac:dyDescent="0.2">
      <c r="B66" s="247" t="s">
        <v>75</v>
      </c>
      <c r="C66" s="248"/>
      <c r="D66" s="248"/>
      <c r="E66" s="248"/>
      <c r="F66" s="248">
        <v>100.5</v>
      </c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9"/>
      <c r="S66" s="250">
        <f t="shared" si="6"/>
        <v>100.5</v>
      </c>
    </row>
    <row r="67" spans="2:19" s="1" customFormat="1" x14ac:dyDescent="0.2">
      <c r="B67" s="247" t="s">
        <v>76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>
        <v>100.5</v>
      </c>
      <c r="R67" s="249"/>
      <c r="S67" s="250">
        <f t="shared" si="6"/>
        <v>100.5</v>
      </c>
    </row>
    <row r="68" spans="2:19" s="1" customFormat="1" x14ac:dyDescent="0.2">
      <c r="B68" s="423" t="s">
        <v>179</v>
      </c>
      <c r="C68" s="301"/>
      <c r="D68" s="301"/>
      <c r="E68" s="301"/>
      <c r="F68" s="301"/>
      <c r="G68" s="301"/>
      <c r="H68" s="301"/>
      <c r="I68" s="301"/>
      <c r="J68" s="301">
        <f>250+17</f>
        <v>267</v>
      </c>
      <c r="K68" s="301"/>
      <c r="L68" s="301"/>
      <c r="M68" s="301"/>
      <c r="N68" s="301"/>
      <c r="O68" s="301"/>
      <c r="P68" s="301"/>
      <c r="Q68" s="301"/>
      <c r="R68" s="302"/>
      <c r="S68" s="303">
        <f t="shared" si="6"/>
        <v>267</v>
      </c>
    </row>
    <row r="69" spans="2:19" s="1" customFormat="1" ht="13.5" thickBot="1" x14ac:dyDescent="0.25">
      <c r="B69" s="422" t="s">
        <v>180</v>
      </c>
      <c r="C69" s="305"/>
      <c r="D69" s="305">
        <v>117</v>
      </c>
      <c r="E69" s="305"/>
      <c r="F69" s="305"/>
      <c r="G69" s="305"/>
      <c r="H69" s="305"/>
      <c r="I69" s="305"/>
      <c r="J69" s="305"/>
      <c r="K69" s="305"/>
      <c r="L69" s="305"/>
      <c r="M69" s="305"/>
      <c r="N69" s="305"/>
      <c r="O69" s="305"/>
      <c r="P69" s="305"/>
      <c r="Q69" s="305"/>
      <c r="R69" s="306"/>
      <c r="S69" s="303">
        <f t="shared" si="6"/>
        <v>117</v>
      </c>
    </row>
    <row r="70" spans="2:19" s="1" customFormat="1" ht="13.5" thickBot="1" x14ac:dyDescent="0.25">
      <c r="B70" s="255" t="s">
        <v>82</v>
      </c>
      <c r="C70" s="256">
        <f>SUM(C62:C69)</f>
        <v>0</v>
      </c>
      <c r="D70" s="256">
        <f t="shared" ref="D70:R70" si="7">SUM(D62:D69)</f>
        <v>442.5</v>
      </c>
      <c r="E70" s="256">
        <f t="shared" si="7"/>
        <v>0</v>
      </c>
      <c r="F70" s="256">
        <f t="shared" si="7"/>
        <v>100.5</v>
      </c>
      <c r="G70" s="256">
        <f t="shared" si="7"/>
        <v>0</v>
      </c>
      <c r="H70" s="256">
        <f t="shared" si="7"/>
        <v>0</v>
      </c>
      <c r="I70" s="256">
        <f t="shared" si="7"/>
        <v>0</v>
      </c>
      <c r="J70" s="256">
        <f t="shared" si="7"/>
        <v>484</v>
      </c>
      <c r="K70" s="256">
        <f t="shared" si="7"/>
        <v>0</v>
      </c>
      <c r="L70" s="256">
        <f t="shared" si="7"/>
        <v>0</v>
      </c>
      <c r="M70" s="256">
        <f t="shared" si="7"/>
        <v>0</v>
      </c>
      <c r="N70" s="256">
        <f t="shared" si="7"/>
        <v>0</v>
      </c>
      <c r="O70" s="256">
        <f t="shared" si="7"/>
        <v>325.5</v>
      </c>
      <c r="P70" s="256">
        <f t="shared" si="7"/>
        <v>0</v>
      </c>
      <c r="Q70" s="256">
        <f t="shared" si="7"/>
        <v>317.5</v>
      </c>
      <c r="R70" s="299">
        <f t="shared" si="7"/>
        <v>0</v>
      </c>
      <c r="S70" s="258">
        <f>SUM(S62:S69)</f>
        <v>1670</v>
      </c>
    </row>
    <row r="71" spans="2:19" s="1" customFormat="1" x14ac:dyDescent="0.2"/>
    <row r="72" spans="2:19" s="1" customFormat="1" x14ac:dyDescent="0.2">
      <c r="B72" s="274" t="s">
        <v>127</v>
      </c>
      <c r="C72" s="274">
        <v>-88.75</v>
      </c>
      <c r="D72" s="274">
        <v>147.5</v>
      </c>
      <c r="E72" s="274"/>
      <c r="F72" s="274"/>
      <c r="G72" s="274">
        <v>-168.75</v>
      </c>
      <c r="H72" s="274"/>
      <c r="I72" s="274"/>
      <c r="J72" s="274"/>
      <c r="K72" s="274"/>
      <c r="L72" s="274"/>
      <c r="M72" s="274"/>
      <c r="N72" s="274"/>
      <c r="O72" s="274"/>
      <c r="P72" s="274">
        <v>-118.75</v>
      </c>
      <c r="Q72" s="274">
        <f>317.5-88.75</f>
        <v>228.75</v>
      </c>
      <c r="R72" s="274"/>
      <c r="S72" s="238">
        <f>SUM(C72:R72)</f>
        <v>0</v>
      </c>
    </row>
    <row r="73" spans="2:19" s="1" customFormat="1" ht="13.5" thickBot="1" x14ac:dyDescent="0.25"/>
    <row r="74" spans="2:19" s="1" customFormat="1" ht="12.75" customHeight="1" x14ac:dyDescent="0.2">
      <c r="B74" s="430" t="s">
        <v>126</v>
      </c>
      <c r="C74" s="428">
        <f>+C55-C70+C72</f>
        <v>0</v>
      </c>
      <c r="D74" s="428">
        <f t="shared" ref="D74:R74" si="8">+D55-D70+D72</f>
        <v>-226.25</v>
      </c>
      <c r="E74" s="428">
        <f t="shared" si="8"/>
        <v>-33.75</v>
      </c>
      <c r="F74" s="428">
        <f t="shared" si="8"/>
        <v>7</v>
      </c>
      <c r="G74" s="428">
        <f t="shared" si="8"/>
        <v>0</v>
      </c>
      <c r="H74" s="428">
        <f t="shared" si="8"/>
        <v>128.75</v>
      </c>
      <c r="I74" s="428">
        <f t="shared" si="8"/>
        <v>72.5</v>
      </c>
      <c r="J74" s="428">
        <f t="shared" si="8"/>
        <v>-445.25</v>
      </c>
      <c r="K74" s="428">
        <f t="shared" si="8"/>
        <v>177.5</v>
      </c>
      <c r="L74" s="428">
        <f t="shared" si="8"/>
        <v>-20</v>
      </c>
      <c r="M74" s="428">
        <f t="shared" si="8"/>
        <v>40</v>
      </c>
      <c r="N74" s="428">
        <f t="shared" si="8"/>
        <v>-16.5</v>
      </c>
      <c r="O74" s="428">
        <f t="shared" si="8"/>
        <v>-236.75</v>
      </c>
      <c r="P74" s="428">
        <f t="shared" si="8"/>
        <v>0</v>
      </c>
      <c r="Q74" s="428">
        <f t="shared" si="8"/>
        <v>0</v>
      </c>
      <c r="R74" s="428">
        <f t="shared" si="8"/>
        <v>88.75</v>
      </c>
      <c r="S74" s="428">
        <f>SUM(C74:R75)</f>
        <v>-464</v>
      </c>
    </row>
    <row r="75" spans="2:19" s="1" customFormat="1" ht="13.5" customHeight="1" thickBot="1" x14ac:dyDescent="0.25">
      <c r="B75" s="431"/>
      <c r="C75" s="429"/>
      <c r="D75" s="429"/>
      <c r="E75" s="429"/>
      <c r="F75" s="429"/>
      <c r="G75" s="429"/>
      <c r="H75" s="429"/>
      <c r="I75" s="429"/>
      <c r="J75" s="429"/>
      <c r="K75" s="429"/>
      <c r="L75" s="429"/>
      <c r="M75" s="429"/>
      <c r="N75" s="429"/>
      <c r="O75" s="429"/>
      <c r="P75" s="429"/>
      <c r="Q75" s="429"/>
      <c r="R75" s="429"/>
      <c r="S75" s="429"/>
    </row>
    <row r="76" spans="2:19" s="1" customFormat="1" ht="5.25" customHeight="1" thickBot="1" x14ac:dyDescent="0.25"/>
    <row r="77" spans="2:19" s="1" customFormat="1" ht="12.75" customHeight="1" x14ac:dyDescent="0.2">
      <c r="B77" s="275"/>
      <c r="C77" s="275"/>
      <c r="D77" s="275"/>
      <c r="E77" s="276"/>
      <c r="F77" s="275"/>
      <c r="G77" s="277"/>
      <c r="H77" s="275"/>
      <c r="I77" s="275"/>
      <c r="J77" s="467" t="s">
        <v>186</v>
      </c>
      <c r="K77" s="275"/>
      <c r="L77" s="275"/>
      <c r="M77" s="276"/>
      <c r="N77" s="276"/>
      <c r="O77" s="276"/>
      <c r="P77" s="276"/>
      <c r="Q77" s="276"/>
      <c r="R77" s="276"/>
      <c r="S77" s="275"/>
    </row>
    <row r="78" spans="2:19" s="1" customFormat="1" x14ac:dyDescent="0.2">
      <c r="B78" s="278"/>
      <c r="C78" s="278"/>
      <c r="D78" s="278"/>
      <c r="E78" s="279"/>
      <c r="F78" s="278"/>
      <c r="G78" s="280"/>
      <c r="H78" s="278"/>
      <c r="I78" s="278"/>
      <c r="J78" s="468" t="s">
        <v>199</v>
      </c>
      <c r="K78" s="278"/>
      <c r="L78" s="278"/>
      <c r="M78" s="279"/>
      <c r="N78" s="279"/>
      <c r="O78" s="279"/>
      <c r="P78" s="279"/>
      <c r="Q78" s="279"/>
      <c r="R78" s="279"/>
      <c r="S78" s="278"/>
    </row>
    <row r="79" spans="2:19" s="1" customFormat="1" ht="13.5" thickBot="1" x14ac:dyDescent="0.25">
      <c r="B79" s="281"/>
      <c r="C79" s="281"/>
      <c r="D79" s="281"/>
      <c r="E79" s="282"/>
      <c r="F79" s="281"/>
      <c r="G79" s="283"/>
      <c r="H79" s="281"/>
      <c r="I79" s="281"/>
      <c r="J79" s="469">
        <v>43209</v>
      </c>
      <c r="K79" s="281"/>
      <c r="L79" s="281"/>
      <c r="M79" s="282"/>
      <c r="N79" s="282"/>
      <c r="O79" s="282"/>
      <c r="P79" s="282"/>
      <c r="Q79" s="282"/>
      <c r="R79" s="282"/>
      <c r="S79" s="281"/>
    </row>
    <row r="80" spans="2:19" s="1" customFormat="1" ht="6" customHeight="1" thickBot="1" x14ac:dyDescent="0.25"/>
    <row r="81" spans="2:19" s="1" customFormat="1" ht="12.75" customHeight="1" x14ac:dyDescent="0.2">
      <c r="B81" s="436" t="s">
        <v>181</v>
      </c>
      <c r="C81" s="432">
        <f t="shared" ref="C81:P81" si="9">+C74</f>
        <v>0</v>
      </c>
      <c r="D81" s="432">
        <f t="shared" si="9"/>
        <v>-226.25</v>
      </c>
      <c r="E81" s="437">
        <f t="shared" si="9"/>
        <v>-33.75</v>
      </c>
      <c r="F81" s="434">
        <f t="shared" si="9"/>
        <v>7</v>
      </c>
      <c r="G81" s="439">
        <f t="shared" si="9"/>
        <v>0</v>
      </c>
      <c r="H81" s="434">
        <f t="shared" si="9"/>
        <v>128.75</v>
      </c>
      <c r="I81" s="437">
        <f t="shared" ref="I81" si="10">+I74</f>
        <v>72.5</v>
      </c>
      <c r="J81" s="432">
        <v>0</v>
      </c>
      <c r="K81" s="434">
        <f t="shared" si="9"/>
        <v>177.5</v>
      </c>
      <c r="L81" s="432">
        <f t="shared" si="9"/>
        <v>-20</v>
      </c>
      <c r="M81" s="434">
        <f>+M74</f>
        <v>40</v>
      </c>
      <c r="N81" s="432">
        <f t="shared" si="9"/>
        <v>-16.5</v>
      </c>
      <c r="O81" s="432">
        <f t="shared" si="9"/>
        <v>-236.75</v>
      </c>
      <c r="P81" s="432">
        <f t="shared" si="9"/>
        <v>0</v>
      </c>
      <c r="Q81" s="432">
        <f>+Q74</f>
        <v>0</v>
      </c>
      <c r="R81" s="434">
        <f>+R74</f>
        <v>88.75</v>
      </c>
      <c r="S81" s="428">
        <f>SUM(C81:R82)</f>
        <v>-18.75</v>
      </c>
    </row>
    <row r="82" spans="2:19" s="1" customFormat="1" ht="13.5" customHeight="1" thickBot="1" x14ac:dyDescent="0.25">
      <c r="B82" s="431"/>
      <c r="C82" s="433"/>
      <c r="D82" s="433"/>
      <c r="E82" s="438"/>
      <c r="F82" s="435"/>
      <c r="G82" s="440"/>
      <c r="H82" s="435"/>
      <c r="I82" s="438"/>
      <c r="J82" s="433"/>
      <c r="K82" s="435"/>
      <c r="L82" s="433"/>
      <c r="M82" s="435"/>
      <c r="N82" s="433"/>
      <c r="O82" s="433"/>
      <c r="P82" s="433"/>
      <c r="Q82" s="433"/>
      <c r="R82" s="435"/>
      <c r="S82" s="429"/>
    </row>
    <row r="83" spans="2:19" s="1" customFormat="1" x14ac:dyDescent="0.2"/>
    <row r="84" spans="2:19" s="1" customFormat="1" x14ac:dyDescent="0.2"/>
    <row r="85" spans="2:19" s="1" customFormat="1" x14ac:dyDescent="0.2"/>
    <row r="86" spans="2:19" s="1" customFormat="1" x14ac:dyDescent="0.2"/>
    <row r="87" spans="2:19" s="1" customFormat="1" x14ac:dyDescent="0.2"/>
    <row r="88" spans="2:19" s="1" customFormat="1" x14ac:dyDescent="0.2"/>
    <row r="89" spans="2:19" s="1" customFormat="1" x14ac:dyDescent="0.2"/>
    <row r="90" spans="2:19" s="1" customFormat="1" x14ac:dyDescent="0.2"/>
    <row r="91" spans="2:19" s="1" customFormat="1" x14ac:dyDescent="0.2"/>
    <row r="92" spans="2:19" s="1" customFormat="1" x14ac:dyDescent="0.2"/>
    <row r="93" spans="2:19" s="1" customFormat="1" x14ac:dyDescent="0.2"/>
    <row r="94" spans="2:19" s="1" customFormat="1" x14ac:dyDescent="0.2"/>
    <row r="95" spans="2:19" s="1" customFormat="1" x14ac:dyDescent="0.2"/>
    <row r="96" spans="2:19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</sheetData>
  <mergeCells count="58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P11:P12"/>
    <mergeCell ref="Q11:Q12"/>
    <mergeCell ref="B35:B36"/>
    <mergeCell ref="C35:C36"/>
    <mergeCell ref="D35:D36"/>
    <mergeCell ref="E35:E36"/>
    <mergeCell ref="F35:F36"/>
    <mergeCell ref="L11:L12"/>
    <mergeCell ref="M11:M12"/>
    <mergeCell ref="G35:G36"/>
    <mergeCell ref="N11:N12"/>
    <mergeCell ref="O11:O12"/>
    <mergeCell ref="S35:S36"/>
    <mergeCell ref="H35:H36"/>
    <mergeCell ref="I35:I36"/>
    <mergeCell ref="J35:J36"/>
    <mergeCell ref="K35:K36"/>
    <mergeCell ref="L35:L36"/>
    <mergeCell ref="M35:M36"/>
    <mergeCell ref="N35:N36"/>
    <mergeCell ref="O35:O36"/>
    <mergeCell ref="P35:P36"/>
    <mergeCell ref="Q35:Q36"/>
    <mergeCell ref="R35:R36"/>
    <mergeCell ref="B55:B58"/>
    <mergeCell ref="C55:C58"/>
    <mergeCell ref="D55:D58"/>
    <mergeCell ref="E55:E58"/>
    <mergeCell ref="F55:F58"/>
    <mergeCell ref="G55:G58"/>
    <mergeCell ref="R55:R58"/>
    <mergeCell ref="S55:S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Q55:Q58"/>
  </mergeCells>
  <pageMargins left="0.7" right="0.7" top="0.75" bottom="0.75" header="0.3" footer="0.3"/>
  <pageSetup orientation="portrait" horizontalDpi="4294967293" r:id="rId1"/>
  <ignoredErrors>
    <ignoredError sqref="C32:R32" formulaRange="1"/>
  </ignoredError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A1:AH27"/>
  <sheetViews>
    <sheetView showGridLines="0" topLeftCell="L4" workbookViewId="0">
      <selection activeCell="Q14" sqref="Q14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28" t="s">
        <v>172</v>
      </c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45" customHeight="1" thickBot="1" x14ac:dyDescent="0.35">
      <c r="D3" s="2"/>
      <c r="E3" s="2"/>
      <c r="F3" s="3"/>
      <c r="K3" s="2"/>
      <c r="L3" s="3"/>
    </row>
    <row r="4" spans="1:34" x14ac:dyDescent="0.2">
      <c r="C4" s="111"/>
      <c r="D4" s="120"/>
      <c r="E4" s="5"/>
      <c r="F4" s="120"/>
      <c r="G4" s="126"/>
      <c r="H4" s="292"/>
      <c r="I4" s="120"/>
      <c r="J4" s="120"/>
      <c r="K4" s="308"/>
      <c r="L4" s="6"/>
      <c r="M4" s="327"/>
      <c r="N4" s="197"/>
      <c r="O4" s="108"/>
      <c r="P4" s="286"/>
      <c r="Q4" s="330"/>
      <c r="R4" s="120"/>
    </row>
    <row r="5" spans="1:34" x14ac:dyDescent="0.2">
      <c r="C5" s="112"/>
      <c r="D5" s="36"/>
      <c r="E5" s="11"/>
      <c r="F5" s="36"/>
      <c r="G5" s="127"/>
      <c r="H5" s="293"/>
      <c r="I5" s="36"/>
      <c r="J5" s="36"/>
      <c r="K5" s="309"/>
      <c r="L5" s="13"/>
      <c r="M5" s="328"/>
      <c r="N5" s="12"/>
      <c r="O5" s="109"/>
      <c r="P5" s="287"/>
      <c r="Q5" s="331"/>
      <c r="R5" s="36"/>
    </row>
    <row r="6" spans="1:34" x14ac:dyDescent="0.2">
      <c r="B6" s="1" t="s">
        <v>0</v>
      </c>
      <c r="C6" s="112"/>
      <c r="D6" s="36"/>
      <c r="E6" s="11"/>
      <c r="F6" s="36"/>
      <c r="G6" s="127"/>
      <c r="H6" s="293"/>
      <c r="I6" s="36"/>
      <c r="J6" s="36"/>
      <c r="K6" s="309"/>
      <c r="L6" s="13"/>
      <c r="M6" s="328"/>
      <c r="N6" s="12"/>
      <c r="O6" s="109"/>
      <c r="P6" s="287"/>
      <c r="Q6" s="331"/>
      <c r="R6" s="36"/>
    </row>
    <row r="7" spans="1:34" ht="6" customHeight="1" x14ac:dyDescent="0.2">
      <c r="C7" s="112"/>
      <c r="D7" s="36"/>
      <c r="E7" s="11"/>
      <c r="F7" s="36"/>
      <c r="G7" s="127"/>
      <c r="H7" s="293"/>
      <c r="I7" s="36"/>
      <c r="J7" s="36"/>
      <c r="K7" s="309"/>
      <c r="L7" s="13"/>
      <c r="M7" s="328"/>
      <c r="N7" s="12"/>
      <c r="O7" s="109"/>
      <c r="P7" s="287"/>
      <c r="Q7" s="331"/>
      <c r="R7" s="36"/>
    </row>
    <row r="8" spans="1:34" s="17" customFormat="1" ht="14.25" thickBot="1" x14ac:dyDescent="0.3">
      <c r="C8" s="113"/>
      <c r="D8" s="121"/>
      <c r="E8" s="40"/>
      <c r="F8" s="121"/>
      <c r="G8" s="128"/>
      <c r="H8" s="294"/>
      <c r="I8" s="121"/>
      <c r="J8" s="121"/>
      <c r="K8" s="310"/>
      <c r="L8" s="41"/>
      <c r="M8" s="329"/>
      <c r="N8" s="311"/>
      <c r="O8" s="110"/>
      <c r="P8" s="288"/>
      <c r="Q8" s="332"/>
      <c r="R8" s="121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25</v>
      </c>
      <c r="D10" s="65" t="s">
        <v>112</v>
      </c>
      <c r="E10" s="295" t="s">
        <v>3</v>
      </c>
      <c r="F10" s="65" t="s">
        <v>22</v>
      </c>
      <c r="G10" s="65" t="s">
        <v>116</v>
      </c>
      <c r="H10" s="65" t="s">
        <v>170</v>
      </c>
      <c r="I10" s="65" t="s">
        <v>27</v>
      </c>
      <c r="J10" s="65" t="s">
        <v>177</v>
      </c>
      <c r="K10" s="65" t="s">
        <v>119</v>
      </c>
      <c r="L10" s="65" t="s">
        <v>23</v>
      </c>
      <c r="M10" s="65" t="s">
        <v>168</v>
      </c>
      <c r="N10" s="65" t="s">
        <v>68</v>
      </c>
      <c r="O10" s="65" t="s">
        <v>169</v>
      </c>
      <c r="P10" s="65" t="s">
        <v>142</v>
      </c>
      <c r="Q10" s="295" t="s">
        <v>4</v>
      </c>
      <c r="R10" s="65" t="s">
        <v>83</v>
      </c>
    </row>
    <row r="11" spans="1:34" x14ac:dyDescent="0.2">
      <c r="B11" s="170" t="s">
        <v>88</v>
      </c>
      <c r="C11" s="337">
        <v>22</v>
      </c>
      <c r="D11" s="179">
        <v>24</v>
      </c>
      <c r="E11" s="177">
        <v>23</v>
      </c>
      <c r="F11" s="178">
        <v>25</v>
      </c>
      <c r="G11" s="180">
        <v>35</v>
      </c>
      <c r="H11" s="178">
        <v>45</v>
      </c>
      <c r="I11" s="177">
        <v>26</v>
      </c>
      <c r="J11" s="179">
        <v>47</v>
      </c>
      <c r="K11" s="178">
        <v>30</v>
      </c>
      <c r="L11" s="180">
        <v>13</v>
      </c>
      <c r="M11" s="178">
        <v>53</v>
      </c>
      <c r="N11" s="177">
        <v>30</v>
      </c>
      <c r="O11" s="178">
        <v>58</v>
      </c>
      <c r="P11" s="177">
        <v>7</v>
      </c>
      <c r="Q11" s="178">
        <v>38</v>
      </c>
      <c r="R11" s="337">
        <v>20</v>
      </c>
    </row>
    <row r="12" spans="1:34" x14ac:dyDescent="0.2">
      <c r="B12" s="171" t="s">
        <v>89</v>
      </c>
      <c r="C12" s="186">
        <v>46</v>
      </c>
      <c r="D12" s="186">
        <v>44</v>
      </c>
      <c r="E12" s="186">
        <v>37</v>
      </c>
      <c r="F12" s="185">
        <v>23</v>
      </c>
      <c r="G12" s="186">
        <v>36</v>
      </c>
      <c r="H12" s="185">
        <v>40</v>
      </c>
      <c r="I12" s="186">
        <v>47</v>
      </c>
      <c r="J12" s="185">
        <v>32</v>
      </c>
      <c r="K12" s="185">
        <v>14</v>
      </c>
      <c r="L12" s="185">
        <v>36</v>
      </c>
      <c r="M12" s="186">
        <v>52</v>
      </c>
      <c r="N12" s="185">
        <v>28</v>
      </c>
      <c r="O12" s="186">
        <v>42</v>
      </c>
      <c r="P12" s="185">
        <v>38</v>
      </c>
      <c r="Q12" s="186">
        <v>41</v>
      </c>
      <c r="R12" s="185">
        <v>34</v>
      </c>
    </row>
    <row r="13" spans="1:34" x14ac:dyDescent="0.2">
      <c r="B13" s="172" t="s">
        <v>90</v>
      </c>
      <c r="C13" s="186">
        <v>46</v>
      </c>
      <c r="D13" s="188">
        <v>62</v>
      </c>
      <c r="E13" s="185">
        <v>42</v>
      </c>
      <c r="F13" s="185">
        <v>33</v>
      </c>
      <c r="G13" s="187">
        <v>38</v>
      </c>
      <c r="H13" s="185">
        <v>29</v>
      </c>
      <c r="I13" s="186">
        <v>43</v>
      </c>
      <c r="J13" s="188">
        <v>45</v>
      </c>
      <c r="K13" s="185">
        <v>24</v>
      </c>
      <c r="L13" s="187">
        <v>51</v>
      </c>
      <c r="M13" s="186">
        <v>29</v>
      </c>
      <c r="N13" s="186">
        <v>50</v>
      </c>
      <c r="O13" s="188">
        <v>56</v>
      </c>
      <c r="P13" s="185">
        <v>31</v>
      </c>
      <c r="Q13" s="191">
        <v>33</v>
      </c>
      <c r="R13" s="185">
        <v>26</v>
      </c>
    </row>
    <row r="14" spans="1:34" x14ac:dyDescent="0.2">
      <c r="B14" s="172" t="s">
        <v>91</v>
      </c>
      <c r="C14" s="186">
        <v>21</v>
      </c>
      <c r="D14" s="188">
        <v>51</v>
      </c>
      <c r="E14" s="185">
        <v>22</v>
      </c>
      <c r="F14" s="186">
        <v>39</v>
      </c>
      <c r="G14" s="187">
        <v>25</v>
      </c>
      <c r="H14" s="185">
        <v>15</v>
      </c>
      <c r="I14" s="186">
        <v>42</v>
      </c>
      <c r="J14" s="188">
        <v>44</v>
      </c>
      <c r="K14" s="185">
        <v>36</v>
      </c>
      <c r="L14" s="188">
        <v>50</v>
      </c>
      <c r="M14" s="186">
        <v>33</v>
      </c>
      <c r="N14" s="185">
        <v>41</v>
      </c>
      <c r="O14" s="187">
        <v>29</v>
      </c>
      <c r="P14" s="185">
        <v>17</v>
      </c>
      <c r="Q14" s="194">
        <v>43</v>
      </c>
      <c r="R14" s="186">
        <v>45</v>
      </c>
    </row>
    <row r="15" spans="1:34" x14ac:dyDescent="0.2">
      <c r="B15" s="171" t="s">
        <v>92</v>
      </c>
      <c r="C15" s="214">
        <v>38</v>
      </c>
      <c r="D15" s="227">
        <v>9</v>
      </c>
      <c r="E15" s="212">
        <v>41</v>
      </c>
      <c r="F15" s="185">
        <v>35</v>
      </c>
      <c r="G15" s="227">
        <v>19</v>
      </c>
      <c r="H15" s="181">
        <v>38</v>
      </c>
      <c r="I15" s="181">
        <v>53</v>
      </c>
      <c r="J15" s="213">
        <v>29</v>
      </c>
      <c r="K15" s="214">
        <v>28</v>
      </c>
      <c r="L15" s="227">
        <v>51</v>
      </c>
      <c r="M15" s="181">
        <v>45</v>
      </c>
      <c r="N15" s="212">
        <v>52</v>
      </c>
      <c r="O15" s="227">
        <v>12</v>
      </c>
      <c r="P15" s="212">
        <v>30</v>
      </c>
      <c r="Q15" s="318">
        <v>54</v>
      </c>
      <c r="R15" s="214">
        <v>6</v>
      </c>
    </row>
    <row r="16" spans="1:34" x14ac:dyDescent="0.2">
      <c r="B16" s="172" t="s">
        <v>93</v>
      </c>
      <c r="C16" s="214">
        <v>29</v>
      </c>
      <c r="D16" s="188">
        <v>31</v>
      </c>
      <c r="E16" s="212">
        <v>44</v>
      </c>
      <c r="F16" s="186">
        <v>56</v>
      </c>
      <c r="G16" s="187">
        <v>22</v>
      </c>
      <c r="H16" s="185">
        <v>33</v>
      </c>
      <c r="I16" s="185">
        <v>24</v>
      </c>
      <c r="J16" s="227">
        <v>36</v>
      </c>
      <c r="K16" s="212">
        <v>37</v>
      </c>
      <c r="L16" s="213">
        <v>28</v>
      </c>
      <c r="M16" s="186">
        <v>57</v>
      </c>
      <c r="N16" s="186">
        <v>70</v>
      </c>
      <c r="O16" s="227">
        <v>29</v>
      </c>
      <c r="P16" s="214">
        <v>28</v>
      </c>
      <c r="Q16" s="315">
        <v>35</v>
      </c>
      <c r="R16" s="186">
        <v>23</v>
      </c>
    </row>
    <row r="17" spans="2:18" x14ac:dyDescent="0.2">
      <c r="B17" s="172" t="s">
        <v>94</v>
      </c>
      <c r="C17" s="185">
        <v>17</v>
      </c>
      <c r="D17" s="188">
        <v>39</v>
      </c>
      <c r="E17" s="185">
        <v>39</v>
      </c>
      <c r="F17" s="185">
        <v>39</v>
      </c>
      <c r="G17" s="187">
        <v>32</v>
      </c>
      <c r="H17" s="185">
        <v>17</v>
      </c>
      <c r="I17" s="186">
        <v>44</v>
      </c>
      <c r="J17" s="188">
        <v>23</v>
      </c>
      <c r="K17" s="214">
        <v>13</v>
      </c>
      <c r="L17" s="187">
        <v>19</v>
      </c>
      <c r="M17" s="212">
        <v>33</v>
      </c>
      <c r="N17" s="214">
        <v>14</v>
      </c>
      <c r="O17" s="213">
        <v>54</v>
      </c>
      <c r="P17" s="212">
        <v>40</v>
      </c>
      <c r="Q17" s="191">
        <v>49</v>
      </c>
      <c r="R17" s="212">
        <v>36</v>
      </c>
    </row>
    <row r="18" spans="2:18" x14ac:dyDescent="0.2">
      <c r="B18" s="171" t="s">
        <v>95</v>
      </c>
      <c r="C18" s="185">
        <v>28</v>
      </c>
      <c r="D18" s="187">
        <v>13</v>
      </c>
      <c r="E18" s="186">
        <v>66</v>
      </c>
      <c r="F18" s="186">
        <v>52</v>
      </c>
      <c r="G18" s="187">
        <v>28</v>
      </c>
      <c r="H18" s="185">
        <v>43</v>
      </c>
      <c r="I18" s="185">
        <v>27</v>
      </c>
      <c r="J18" s="188">
        <v>33</v>
      </c>
      <c r="K18" s="186">
        <v>30</v>
      </c>
      <c r="L18" s="188">
        <v>36</v>
      </c>
      <c r="M18" s="185">
        <v>33</v>
      </c>
      <c r="N18" s="186">
        <v>39</v>
      </c>
      <c r="O18" s="187">
        <v>25</v>
      </c>
      <c r="P18" s="185">
        <v>16</v>
      </c>
      <c r="Q18" s="191">
        <v>46</v>
      </c>
      <c r="R18" s="186">
        <v>29</v>
      </c>
    </row>
    <row r="19" spans="2:18" x14ac:dyDescent="0.2">
      <c r="B19" s="172" t="s">
        <v>96</v>
      </c>
      <c r="C19" s="186">
        <v>37</v>
      </c>
      <c r="D19" s="188">
        <v>40</v>
      </c>
      <c r="E19" s="185">
        <v>22</v>
      </c>
      <c r="F19" s="185">
        <v>14</v>
      </c>
      <c r="G19" s="187">
        <v>26</v>
      </c>
      <c r="H19" s="185">
        <v>19</v>
      </c>
      <c r="I19" s="185">
        <v>25</v>
      </c>
      <c r="J19" s="188">
        <v>26</v>
      </c>
      <c r="K19" s="185">
        <v>6</v>
      </c>
      <c r="L19" s="187">
        <v>24</v>
      </c>
      <c r="M19" s="185">
        <v>23</v>
      </c>
      <c r="N19" s="186">
        <v>23</v>
      </c>
      <c r="O19" s="188">
        <v>37</v>
      </c>
      <c r="P19" s="186">
        <v>48</v>
      </c>
      <c r="Q19" s="191">
        <v>25</v>
      </c>
      <c r="R19" s="186">
        <v>29</v>
      </c>
    </row>
    <row r="20" spans="2:18" x14ac:dyDescent="0.2">
      <c r="B20" s="172" t="s">
        <v>97</v>
      </c>
      <c r="C20" s="186">
        <v>35</v>
      </c>
      <c r="D20" s="187">
        <v>20</v>
      </c>
      <c r="E20" s="186">
        <v>58</v>
      </c>
      <c r="F20" s="185">
        <v>26</v>
      </c>
      <c r="G20" s="188">
        <v>42</v>
      </c>
      <c r="H20" s="185">
        <v>5</v>
      </c>
      <c r="I20" s="186">
        <v>54</v>
      </c>
      <c r="J20" s="187">
        <v>16</v>
      </c>
      <c r="K20" s="185">
        <v>24</v>
      </c>
      <c r="L20" s="188">
        <v>30</v>
      </c>
      <c r="M20" s="185">
        <v>20</v>
      </c>
      <c r="N20" s="186">
        <v>44</v>
      </c>
      <c r="O20" s="185">
        <v>32</v>
      </c>
      <c r="P20" s="188">
        <v>59</v>
      </c>
      <c r="Q20" s="185">
        <v>32</v>
      </c>
      <c r="R20" s="186">
        <v>24</v>
      </c>
    </row>
    <row r="21" spans="2:18" x14ac:dyDescent="0.2">
      <c r="B21" s="171" t="s">
        <v>98</v>
      </c>
      <c r="C21" s="186">
        <v>40</v>
      </c>
      <c r="D21" s="188">
        <v>40</v>
      </c>
      <c r="E21" s="185">
        <v>31</v>
      </c>
      <c r="F21" s="261">
        <v>75</v>
      </c>
      <c r="G21" s="187">
        <v>44</v>
      </c>
      <c r="H21" s="186">
        <v>43</v>
      </c>
      <c r="I21" s="185">
        <v>35</v>
      </c>
      <c r="J21" s="187">
        <v>21</v>
      </c>
      <c r="K21" s="185">
        <v>24</v>
      </c>
      <c r="L21" s="187">
        <v>43</v>
      </c>
      <c r="M21" s="186">
        <v>50</v>
      </c>
      <c r="N21" s="185">
        <v>32</v>
      </c>
      <c r="O21" s="188">
        <v>51</v>
      </c>
      <c r="P21" s="185">
        <v>24</v>
      </c>
      <c r="Q21" s="186">
        <v>42</v>
      </c>
      <c r="R21" s="186">
        <v>56</v>
      </c>
    </row>
    <row r="22" spans="2:18" x14ac:dyDescent="0.2">
      <c r="B22" s="172" t="s">
        <v>99</v>
      </c>
      <c r="C22" s="185">
        <v>32</v>
      </c>
      <c r="D22" s="187">
        <v>15</v>
      </c>
      <c r="E22" s="185">
        <v>47</v>
      </c>
      <c r="F22" s="185">
        <v>15</v>
      </c>
      <c r="G22" s="185">
        <v>37</v>
      </c>
      <c r="H22" s="186">
        <v>60</v>
      </c>
      <c r="I22" s="186">
        <v>29</v>
      </c>
      <c r="J22" s="185">
        <v>36</v>
      </c>
      <c r="K22" s="188">
        <v>44</v>
      </c>
      <c r="L22" s="185">
        <v>45</v>
      </c>
      <c r="M22" s="185">
        <v>26</v>
      </c>
      <c r="N22" s="186">
        <v>37</v>
      </c>
      <c r="O22" s="186">
        <v>43</v>
      </c>
      <c r="P22" s="186">
        <v>27</v>
      </c>
      <c r="Q22" s="186">
        <v>59</v>
      </c>
      <c r="R22" s="186">
        <v>17</v>
      </c>
    </row>
    <row r="23" spans="2:18" x14ac:dyDescent="0.2">
      <c r="B23" s="171" t="s">
        <v>100</v>
      </c>
      <c r="C23" s="186">
        <v>33</v>
      </c>
      <c r="D23" s="188">
        <v>41</v>
      </c>
      <c r="E23" s="185">
        <v>37</v>
      </c>
      <c r="F23" s="185">
        <v>30</v>
      </c>
      <c r="G23" s="185">
        <v>24</v>
      </c>
      <c r="H23" s="185">
        <v>28</v>
      </c>
      <c r="I23" s="186">
        <v>53</v>
      </c>
      <c r="J23" s="186">
        <v>37</v>
      </c>
      <c r="K23" s="185">
        <v>16</v>
      </c>
      <c r="L23" s="186">
        <v>48</v>
      </c>
      <c r="M23" s="185">
        <v>50</v>
      </c>
      <c r="N23" s="186">
        <v>28</v>
      </c>
      <c r="O23" s="186">
        <v>27</v>
      </c>
      <c r="P23" s="185">
        <v>32</v>
      </c>
      <c r="Q23" s="186">
        <v>57</v>
      </c>
      <c r="R23" s="185">
        <v>14</v>
      </c>
    </row>
    <row r="24" spans="2:18" x14ac:dyDescent="0.2">
      <c r="B24" s="172" t="s">
        <v>101</v>
      </c>
      <c r="C24" s="186">
        <v>44</v>
      </c>
      <c r="D24" s="188">
        <v>61</v>
      </c>
      <c r="E24" s="185">
        <v>18</v>
      </c>
      <c r="F24" s="186">
        <v>61</v>
      </c>
      <c r="G24" s="188">
        <v>48</v>
      </c>
      <c r="H24" s="185">
        <v>35</v>
      </c>
      <c r="I24" s="185">
        <v>32</v>
      </c>
      <c r="J24" s="186">
        <v>26</v>
      </c>
      <c r="K24" s="186">
        <v>35</v>
      </c>
      <c r="L24" s="185">
        <v>55</v>
      </c>
      <c r="M24" s="185">
        <v>34</v>
      </c>
      <c r="N24" s="186">
        <v>40</v>
      </c>
      <c r="O24" s="186">
        <v>36</v>
      </c>
      <c r="P24" s="185">
        <v>25</v>
      </c>
      <c r="Q24" s="185">
        <v>40</v>
      </c>
      <c r="R24" s="185">
        <v>31</v>
      </c>
    </row>
    <row r="25" spans="2:18" ht="13.5" thickBot="1" x14ac:dyDescent="0.25">
      <c r="B25" s="173" t="s">
        <v>102</v>
      </c>
      <c r="C25" s="186">
        <v>39</v>
      </c>
      <c r="D25" s="188">
        <v>66</v>
      </c>
      <c r="E25" s="185">
        <v>39</v>
      </c>
      <c r="F25" s="185">
        <v>31</v>
      </c>
      <c r="G25" s="187">
        <v>17</v>
      </c>
      <c r="H25" s="185">
        <v>24</v>
      </c>
      <c r="I25" s="186">
        <v>47</v>
      </c>
      <c r="J25" s="188">
        <v>37</v>
      </c>
      <c r="K25" s="185">
        <v>15</v>
      </c>
      <c r="L25" s="185">
        <v>29</v>
      </c>
      <c r="M25" s="186">
        <v>55</v>
      </c>
      <c r="N25" s="186">
        <v>43</v>
      </c>
      <c r="O25" s="186">
        <v>61</v>
      </c>
      <c r="P25" s="185">
        <v>17</v>
      </c>
      <c r="Q25" s="185">
        <v>25</v>
      </c>
      <c r="R25" s="320">
        <v>32</v>
      </c>
    </row>
    <row r="26" spans="2:18" ht="13.5" thickBot="1" x14ac:dyDescent="0.25">
      <c r="B26" s="174" t="s">
        <v>103</v>
      </c>
      <c r="C26" s="333">
        <f t="shared" ref="C26:K26" si="0">SUM(C11:C25)</f>
        <v>507</v>
      </c>
      <c r="D26" s="336">
        <f t="shared" si="0"/>
        <v>556</v>
      </c>
      <c r="E26" s="333">
        <f t="shared" si="0"/>
        <v>566</v>
      </c>
      <c r="F26" s="333">
        <f t="shared" si="0"/>
        <v>554</v>
      </c>
      <c r="G26" s="333">
        <f t="shared" si="0"/>
        <v>473</v>
      </c>
      <c r="H26" s="333">
        <f t="shared" si="0"/>
        <v>474</v>
      </c>
      <c r="I26" s="333">
        <f t="shared" si="0"/>
        <v>581</v>
      </c>
      <c r="J26" s="333">
        <f t="shared" si="0"/>
        <v>488</v>
      </c>
      <c r="K26" s="333">
        <f t="shared" si="0"/>
        <v>376</v>
      </c>
      <c r="L26" s="333">
        <f>SUM(L11:L25)</f>
        <v>558</v>
      </c>
      <c r="M26" s="333">
        <f t="shared" ref="M26:R26" si="1">SUM(M11:M25)</f>
        <v>593</v>
      </c>
      <c r="N26" s="333">
        <f t="shared" si="1"/>
        <v>571</v>
      </c>
      <c r="O26" s="333">
        <f t="shared" si="1"/>
        <v>592</v>
      </c>
      <c r="P26" s="333">
        <f t="shared" si="1"/>
        <v>439</v>
      </c>
      <c r="Q26" s="333">
        <f t="shared" si="1"/>
        <v>619</v>
      </c>
      <c r="R26" s="333">
        <f t="shared" si="1"/>
        <v>422</v>
      </c>
    </row>
    <row r="27" spans="2:18" ht="13.5" thickBot="1" x14ac:dyDescent="0.25">
      <c r="B27" s="174" t="s">
        <v>104</v>
      </c>
      <c r="C27" s="334">
        <f>+C26/15</f>
        <v>33.799999999999997</v>
      </c>
      <c r="D27" s="334">
        <f t="shared" ref="D27:R27" si="2">+D26/15</f>
        <v>37.06666666666667</v>
      </c>
      <c r="E27" s="334">
        <f t="shared" si="2"/>
        <v>37.733333333333334</v>
      </c>
      <c r="F27" s="334">
        <f t="shared" si="2"/>
        <v>36.93333333333333</v>
      </c>
      <c r="G27" s="334">
        <f t="shared" si="2"/>
        <v>31.533333333333335</v>
      </c>
      <c r="H27" s="334">
        <f t="shared" si="2"/>
        <v>31.6</v>
      </c>
      <c r="I27" s="334">
        <f t="shared" si="2"/>
        <v>38.733333333333334</v>
      </c>
      <c r="J27" s="334">
        <f t="shared" si="2"/>
        <v>32.533333333333331</v>
      </c>
      <c r="K27" s="334">
        <f t="shared" si="2"/>
        <v>25.066666666666666</v>
      </c>
      <c r="L27" s="334">
        <f t="shared" si="2"/>
        <v>37.200000000000003</v>
      </c>
      <c r="M27" s="334">
        <f t="shared" si="2"/>
        <v>39.533333333333331</v>
      </c>
      <c r="N27" s="334">
        <f t="shared" si="2"/>
        <v>38.06666666666667</v>
      </c>
      <c r="O27" s="334">
        <f t="shared" si="2"/>
        <v>39.466666666666669</v>
      </c>
      <c r="P27" s="334">
        <f t="shared" si="2"/>
        <v>29.266666666666666</v>
      </c>
      <c r="Q27" s="335">
        <f t="shared" si="2"/>
        <v>41.266666666666666</v>
      </c>
      <c r="R27" s="334">
        <f t="shared" si="2"/>
        <v>28.133333333333333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  <pageSetUpPr fitToPage="1"/>
  </sheetPr>
  <dimension ref="A1:T82"/>
  <sheetViews>
    <sheetView showGridLines="0" topLeftCell="A46" workbookViewId="0">
      <selection activeCell="B92" sqref="B92"/>
    </sheetView>
  </sheetViews>
  <sheetFormatPr defaultColWidth="9.140625" defaultRowHeight="12.75" x14ac:dyDescent="0.2"/>
  <cols>
    <col min="1" max="1" width="1.28515625" style="1" customWidth="1"/>
    <col min="2" max="2" width="20.285156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19" ht="60.75" customHeight="1" x14ac:dyDescent="0.55000000000000004">
      <c r="C1" s="748" t="s">
        <v>159</v>
      </c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9" t="s">
        <v>30</v>
      </c>
      <c r="S1" s="749"/>
    </row>
    <row r="2" spans="1:19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19" ht="3" customHeight="1" thickBot="1" x14ac:dyDescent="0.35">
      <c r="D3" s="2"/>
      <c r="E3" s="2"/>
      <c r="F3" s="3"/>
      <c r="K3" s="2"/>
      <c r="L3" s="3"/>
    </row>
    <row r="4" spans="1:19" x14ac:dyDescent="0.2">
      <c r="C4" s="117"/>
      <c r="D4" s="111"/>
      <c r="E4" s="108"/>
      <c r="F4" s="126"/>
      <c r="G4" s="4"/>
      <c r="H4" s="6"/>
      <c r="I4" s="286"/>
      <c r="J4" s="120"/>
      <c r="K4" s="308"/>
      <c r="L4" s="49"/>
      <c r="M4" s="120"/>
      <c r="N4" s="197"/>
      <c r="O4" s="122"/>
      <c r="P4" s="5"/>
      <c r="Q4" s="120"/>
      <c r="R4" s="292"/>
      <c r="S4" s="750">
        <v>42760</v>
      </c>
    </row>
    <row r="5" spans="1:19" x14ac:dyDescent="0.2">
      <c r="C5" s="118"/>
      <c r="D5" s="112"/>
      <c r="E5" s="109"/>
      <c r="F5" s="127"/>
      <c r="G5" s="10"/>
      <c r="H5" s="13"/>
      <c r="I5" s="287"/>
      <c r="J5" s="36"/>
      <c r="K5" s="309"/>
      <c r="L5" s="50"/>
      <c r="M5" s="36"/>
      <c r="N5" s="12"/>
      <c r="O5" s="123"/>
      <c r="P5" s="11"/>
      <c r="Q5" s="36"/>
      <c r="R5" s="293"/>
      <c r="S5" s="751"/>
    </row>
    <row r="6" spans="1:19" x14ac:dyDescent="0.2">
      <c r="B6" s="1" t="s">
        <v>0</v>
      </c>
      <c r="C6" s="118"/>
      <c r="D6" s="112"/>
      <c r="E6" s="109"/>
      <c r="F6" s="127"/>
      <c r="G6" s="10"/>
      <c r="H6" s="13"/>
      <c r="I6" s="287"/>
      <c r="J6" s="36"/>
      <c r="K6" s="309"/>
      <c r="L6" s="50"/>
      <c r="M6" s="36"/>
      <c r="N6" s="12"/>
      <c r="O6" s="123"/>
      <c r="P6" s="11"/>
      <c r="Q6" s="36"/>
      <c r="R6" s="293"/>
      <c r="S6" s="751"/>
    </row>
    <row r="7" spans="1:19" ht="6" customHeight="1" x14ac:dyDescent="0.2">
      <c r="C7" s="118"/>
      <c r="D7" s="112"/>
      <c r="E7" s="109"/>
      <c r="F7" s="127"/>
      <c r="G7" s="10"/>
      <c r="H7" s="13"/>
      <c r="I7" s="287"/>
      <c r="J7" s="36"/>
      <c r="K7" s="309"/>
      <c r="L7" s="50"/>
      <c r="M7" s="36"/>
      <c r="N7" s="12"/>
      <c r="O7" s="123"/>
      <c r="P7" s="11"/>
      <c r="Q7" s="36"/>
      <c r="R7" s="293"/>
      <c r="S7" s="751"/>
    </row>
    <row r="8" spans="1:19" s="17" customFormat="1" ht="14.25" thickBot="1" x14ac:dyDescent="0.3">
      <c r="C8" s="119"/>
      <c r="D8" s="113"/>
      <c r="E8" s="110"/>
      <c r="F8" s="128"/>
      <c r="G8" s="39"/>
      <c r="H8" s="41"/>
      <c r="I8" s="288"/>
      <c r="J8" s="121"/>
      <c r="K8" s="310"/>
      <c r="L8" s="51"/>
      <c r="M8" s="121"/>
      <c r="N8" s="311"/>
      <c r="O8" s="124"/>
      <c r="P8" s="40"/>
      <c r="Q8" s="121"/>
      <c r="R8" s="294"/>
      <c r="S8" s="751"/>
    </row>
    <row r="9" spans="1:19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307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  <c r="S9" s="751"/>
    </row>
    <row r="10" spans="1:19" s="62" customFormat="1" ht="12" customHeight="1" thickBot="1" x14ac:dyDescent="0.2">
      <c r="C10" s="65" t="s">
        <v>119</v>
      </c>
      <c r="D10" s="65" t="s">
        <v>25</v>
      </c>
      <c r="E10" s="65" t="s">
        <v>29</v>
      </c>
      <c r="F10" s="65" t="s">
        <v>116</v>
      </c>
      <c r="G10" s="65" t="s">
        <v>118</v>
      </c>
      <c r="H10" s="65" t="s">
        <v>23</v>
      </c>
      <c r="I10" s="65" t="s">
        <v>142</v>
      </c>
      <c r="J10" s="65" t="s">
        <v>84</v>
      </c>
      <c r="K10" s="65" t="s">
        <v>68</v>
      </c>
      <c r="L10" s="65" t="s">
        <v>22</v>
      </c>
      <c r="M10" s="65" t="s">
        <v>4</v>
      </c>
      <c r="N10" s="65" t="s">
        <v>27</v>
      </c>
      <c r="O10" s="65" t="s">
        <v>117</v>
      </c>
      <c r="P10" s="65" t="s">
        <v>3</v>
      </c>
      <c r="Q10" s="65" t="s">
        <v>112</v>
      </c>
      <c r="R10" s="295" t="s">
        <v>148</v>
      </c>
      <c r="S10" s="752"/>
    </row>
    <row r="11" spans="1:19" s="130" customFormat="1" ht="12" customHeight="1" x14ac:dyDescent="0.2">
      <c r="B11" s="753" t="s">
        <v>158</v>
      </c>
      <c r="C11" s="755">
        <v>130</v>
      </c>
      <c r="D11" s="755">
        <v>0</v>
      </c>
      <c r="E11" s="755">
        <v>0</v>
      </c>
      <c r="F11" s="755">
        <v>0</v>
      </c>
      <c r="G11" s="755">
        <v>0</v>
      </c>
      <c r="H11" s="755">
        <v>0</v>
      </c>
      <c r="I11" s="755">
        <v>0</v>
      </c>
      <c r="J11" s="755">
        <v>0</v>
      </c>
      <c r="K11" s="755">
        <v>0</v>
      </c>
      <c r="L11" s="755">
        <v>0</v>
      </c>
      <c r="M11" s="755">
        <v>0</v>
      </c>
      <c r="N11" s="755">
        <v>90</v>
      </c>
      <c r="O11" s="755">
        <v>12.5</v>
      </c>
      <c r="P11" s="755">
        <v>78.75</v>
      </c>
      <c r="Q11" s="755">
        <v>0</v>
      </c>
      <c r="R11" s="755">
        <v>0</v>
      </c>
      <c r="S11" s="755">
        <f>SUM(C11:R12)</f>
        <v>311.25</v>
      </c>
    </row>
    <row r="12" spans="1:19" s="130" customFormat="1" ht="12" customHeight="1" thickBot="1" x14ac:dyDescent="0.25">
      <c r="B12" s="754"/>
      <c r="C12" s="756"/>
      <c r="D12" s="756"/>
      <c r="E12" s="756"/>
      <c r="F12" s="756"/>
      <c r="G12" s="756"/>
      <c r="H12" s="756"/>
      <c r="I12" s="756"/>
      <c r="J12" s="756"/>
      <c r="K12" s="756"/>
      <c r="L12" s="756"/>
      <c r="M12" s="756"/>
      <c r="N12" s="756"/>
      <c r="O12" s="756"/>
      <c r="P12" s="756"/>
      <c r="Q12" s="756"/>
      <c r="R12" s="756"/>
      <c r="S12" s="756"/>
    </row>
    <row r="13" spans="1:19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19" x14ac:dyDescent="0.2">
      <c r="B14" s="135" t="s">
        <v>32</v>
      </c>
      <c r="C14" s="132">
        <v>0</v>
      </c>
      <c r="D14" s="132">
        <v>10</v>
      </c>
      <c r="E14" s="132">
        <v>0</v>
      </c>
      <c r="F14" s="132">
        <v>10</v>
      </c>
      <c r="G14" s="132">
        <v>0</v>
      </c>
      <c r="H14" s="132">
        <v>10</v>
      </c>
      <c r="I14" s="132">
        <v>0</v>
      </c>
      <c r="J14" s="132">
        <v>10</v>
      </c>
      <c r="K14" s="132">
        <v>0</v>
      </c>
      <c r="L14" s="132">
        <v>10</v>
      </c>
      <c r="M14" s="132">
        <v>10</v>
      </c>
      <c r="N14" s="132">
        <v>0</v>
      </c>
      <c r="O14" s="132">
        <v>0</v>
      </c>
      <c r="P14" s="132">
        <v>10</v>
      </c>
      <c r="Q14" s="132">
        <v>10</v>
      </c>
      <c r="R14" s="132">
        <v>0</v>
      </c>
      <c r="S14" s="138">
        <f t="shared" ref="S14:S31" si="0">SUM(C14:R14)</f>
        <v>80</v>
      </c>
    </row>
    <row r="15" spans="1:19" x14ac:dyDescent="0.2">
      <c r="B15" s="139" t="s">
        <v>33</v>
      </c>
      <c r="C15" s="132">
        <v>10</v>
      </c>
      <c r="D15" s="132">
        <v>10</v>
      </c>
      <c r="E15" s="132">
        <v>10</v>
      </c>
      <c r="F15" s="132">
        <v>0</v>
      </c>
      <c r="G15" s="132">
        <v>10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10</v>
      </c>
      <c r="N15" s="132">
        <v>0</v>
      </c>
      <c r="O15" s="132">
        <v>10</v>
      </c>
      <c r="P15" s="132">
        <v>10</v>
      </c>
      <c r="Q15" s="132">
        <v>10</v>
      </c>
      <c r="R15" s="132">
        <v>0</v>
      </c>
      <c r="S15" s="142">
        <f t="shared" si="0"/>
        <v>80</v>
      </c>
    </row>
    <row r="16" spans="1:19" x14ac:dyDescent="0.2">
      <c r="B16" s="135" t="s">
        <v>34</v>
      </c>
      <c r="C16" s="132">
        <v>0</v>
      </c>
      <c r="D16" s="132">
        <v>10</v>
      </c>
      <c r="E16" s="132">
        <v>0</v>
      </c>
      <c r="F16" s="132">
        <v>10</v>
      </c>
      <c r="G16" s="132">
        <v>0</v>
      </c>
      <c r="H16" s="132">
        <v>0</v>
      </c>
      <c r="I16" s="132">
        <v>10</v>
      </c>
      <c r="J16" s="132">
        <v>10</v>
      </c>
      <c r="K16" s="132">
        <v>10</v>
      </c>
      <c r="L16" s="132">
        <v>0</v>
      </c>
      <c r="M16" s="132">
        <v>0</v>
      </c>
      <c r="N16" s="132">
        <v>0</v>
      </c>
      <c r="O16" s="132">
        <v>10</v>
      </c>
      <c r="P16" s="132">
        <v>10</v>
      </c>
      <c r="Q16" s="132">
        <v>0</v>
      </c>
      <c r="R16" s="132">
        <v>10</v>
      </c>
      <c r="S16" s="138">
        <f t="shared" si="0"/>
        <v>80</v>
      </c>
    </row>
    <row r="17" spans="1:19" x14ac:dyDescent="0.2">
      <c r="B17" s="139" t="s">
        <v>47</v>
      </c>
      <c r="C17" s="209">
        <v>0</v>
      </c>
      <c r="D17" s="209">
        <v>10</v>
      </c>
      <c r="E17" s="209">
        <v>10</v>
      </c>
      <c r="F17" s="209">
        <v>0</v>
      </c>
      <c r="G17" s="210">
        <v>10</v>
      </c>
      <c r="H17" s="209">
        <v>10</v>
      </c>
      <c r="I17" s="210">
        <v>0</v>
      </c>
      <c r="J17" s="209">
        <v>0</v>
      </c>
      <c r="K17" s="210">
        <v>0</v>
      </c>
      <c r="L17" s="209">
        <v>10</v>
      </c>
      <c r="M17" s="209">
        <v>10</v>
      </c>
      <c r="N17" s="209">
        <v>10</v>
      </c>
      <c r="O17" s="209">
        <v>0</v>
      </c>
      <c r="P17" s="209">
        <v>0</v>
      </c>
      <c r="Q17" s="209">
        <v>10</v>
      </c>
      <c r="R17" s="209">
        <v>0</v>
      </c>
      <c r="S17" s="211">
        <f t="shared" si="0"/>
        <v>80</v>
      </c>
    </row>
    <row r="18" spans="1:19" x14ac:dyDescent="0.2">
      <c r="B18" s="135" t="s">
        <v>35</v>
      </c>
      <c r="C18" s="132">
        <v>0</v>
      </c>
      <c r="D18" s="132">
        <v>10</v>
      </c>
      <c r="E18" s="132">
        <v>0</v>
      </c>
      <c r="F18" s="132">
        <v>0</v>
      </c>
      <c r="G18" s="132">
        <v>10</v>
      </c>
      <c r="H18" s="132">
        <v>10</v>
      </c>
      <c r="I18" s="132">
        <v>0</v>
      </c>
      <c r="J18" s="132">
        <v>10</v>
      </c>
      <c r="K18" s="132">
        <v>10</v>
      </c>
      <c r="L18" s="132">
        <v>0</v>
      </c>
      <c r="M18" s="132">
        <v>0</v>
      </c>
      <c r="N18" s="132">
        <v>10</v>
      </c>
      <c r="O18" s="132">
        <v>0</v>
      </c>
      <c r="P18" s="132">
        <v>10</v>
      </c>
      <c r="Q18" s="132">
        <v>0</v>
      </c>
      <c r="R18" s="132">
        <v>10</v>
      </c>
      <c r="S18" s="138">
        <f t="shared" si="0"/>
        <v>80</v>
      </c>
    </row>
    <row r="19" spans="1:19" x14ac:dyDescent="0.2">
      <c r="B19" s="139" t="s">
        <v>36</v>
      </c>
      <c r="C19" s="132">
        <v>0</v>
      </c>
      <c r="D19" s="132">
        <v>0</v>
      </c>
      <c r="E19" s="132">
        <v>0</v>
      </c>
      <c r="F19" s="132">
        <v>10</v>
      </c>
      <c r="G19" s="132">
        <v>10</v>
      </c>
      <c r="H19" s="132">
        <v>10</v>
      </c>
      <c r="I19" s="132">
        <v>10</v>
      </c>
      <c r="J19" s="132">
        <v>0</v>
      </c>
      <c r="K19" s="132">
        <v>0</v>
      </c>
      <c r="L19" s="132">
        <v>10</v>
      </c>
      <c r="M19" s="132">
        <v>0</v>
      </c>
      <c r="N19" s="132">
        <v>0</v>
      </c>
      <c r="O19" s="132">
        <v>10</v>
      </c>
      <c r="P19" s="132">
        <v>10</v>
      </c>
      <c r="Q19" s="132">
        <v>0</v>
      </c>
      <c r="R19" s="132">
        <v>10</v>
      </c>
      <c r="S19" s="142">
        <f t="shared" si="0"/>
        <v>80</v>
      </c>
    </row>
    <row r="20" spans="1:19" x14ac:dyDescent="0.2">
      <c r="B20" s="135" t="s">
        <v>37</v>
      </c>
      <c r="C20" s="132">
        <v>10</v>
      </c>
      <c r="D20" s="132">
        <v>0</v>
      </c>
      <c r="E20" s="132">
        <v>10</v>
      </c>
      <c r="F20" s="132">
        <v>0</v>
      </c>
      <c r="G20" s="132">
        <v>0</v>
      </c>
      <c r="H20" s="132">
        <v>10</v>
      </c>
      <c r="I20" s="132">
        <v>10</v>
      </c>
      <c r="J20" s="132">
        <v>0</v>
      </c>
      <c r="K20" s="132">
        <v>0</v>
      </c>
      <c r="L20" s="132">
        <v>0</v>
      </c>
      <c r="M20" s="132">
        <v>10</v>
      </c>
      <c r="N20" s="132">
        <v>0</v>
      </c>
      <c r="O20" s="132">
        <v>10</v>
      </c>
      <c r="P20" s="132">
        <v>0</v>
      </c>
      <c r="Q20" s="132">
        <v>10</v>
      </c>
      <c r="R20" s="132">
        <v>10</v>
      </c>
      <c r="S20" s="138">
        <f t="shared" si="0"/>
        <v>80</v>
      </c>
    </row>
    <row r="21" spans="1:19" x14ac:dyDescent="0.2">
      <c r="A21" s="1" t="s">
        <v>0</v>
      </c>
      <c r="B21" s="139" t="s">
        <v>47</v>
      </c>
      <c r="C21" s="222">
        <v>0</v>
      </c>
      <c r="D21" s="222">
        <v>0</v>
      </c>
      <c r="E21" s="222">
        <v>0</v>
      </c>
      <c r="F21" s="222">
        <v>10</v>
      </c>
      <c r="G21" s="223">
        <v>10</v>
      </c>
      <c r="H21" s="222">
        <v>10</v>
      </c>
      <c r="I21" s="222">
        <v>0</v>
      </c>
      <c r="J21" s="222">
        <v>0</v>
      </c>
      <c r="K21" s="223">
        <v>0</v>
      </c>
      <c r="L21" s="222">
        <v>10</v>
      </c>
      <c r="M21" s="222">
        <v>10</v>
      </c>
      <c r="N21" s="222">
        <v>0</v>
      </c>
      <c r="O21" s="222">
        <v>0</v>
      </c>
      <c r="P21" s="222">
        <v>10</v>
      </c>
      <c r="Q21" s="222">
        <v>10</v>
      </c>
      <c r="R21" s="222">
        <v>0</v>
      </c>
      <c r="S21" s="224">
        <f t="shared" si="0"/>
        <v>70</v>
      </c>
    </row>
    <row r="22" spans="1:19" x14ac:dyDescent="0.2">
      <c r="B22" s="135" t="s">
        <v>38</v>
      </c>
      <c r="C22" s="132">
        <v>10</v>
      </c>
      <c r="D22" s="132">
        <v>0</v>
      </c>
      <c r="E22" s="132">
        <v>10</v>
      </c>
      <c r="F22" s="132">
        <v>10</v>
      </c>
      <c r="G22" s="132">
        <v>10</v>
      </c>
      <c r="H22" s="132">
        <v>0</v>
      </c>
      <c r="I22" s="132">
        <v>0</v>
      </c>
      <c r="J22" s="132">
        <v>0</v>
      </c>
      <c r="K22" s="132">
        <v>10</v>
      </c>
      <c r="L22" s="132">
        <v>10</v>
      </c>
      <c r="M22" s="132">
        <v>0</v>
      </c>
      <c r="N22" s="132">
        <v>10</v>
      </c>
      <c r="O22" s="132">
        <v>0</v>
      </c>
      <c r="P22" s="132">
        <v>10</v>
      </c>
      <c r="Q22" s="132">
        <v>0</v>
      </c>
      <c r="R22" s="132">
        <v>0</v>
      </c>
      <c r="S22" s="221">
        <f t="shared" si="0"/>
        <v>80</v>
      </c>
    </row>
    <row r="23" spans="1:19" x14ac:dyDescent="0.2">
      <c r="B23" s="139" t="s">
        <v>39</v>
      </c>
      <c r="C23" s="132">
        <v>10</v>
      </c>
      <c r="D23" s="132">
        <v>0</v>
      </c>
      <c r="E23" s="132">
        <v>10</v>
      </c>
      <c r="F23" s="132">
        <v>0</v>
      </c>
      <c r="G23" s="132">
        <v>10</v>
      </c>
      <c r="H23" s="132">
        <v>10</v>
      </c>
      <c r="I23" s="132">
        <v>0</v>
      </c>
      <c r="J23" s="132">
        <v>0</v>
      </c>
      <c r="K23" s="132">
        <v>0</v>
      </c>
      <c r="L23" s="132">
        <v>10</v>
      </c>
      <c r="M23" s="132">
        <v>0</v>
      </c>
      <c r="N23" s="132">
        <v>10</v>
      </c>
      <c r="O23" s="132">
        <v>10</v>
      </c>
      <c r="P23" s="132">
        <v>0</v>
      </c>
      <c r="Q23" s="132">
        <v>10</v>
      </c>
      <c r="R23" s="132">
        <v>0</v>
      </c>
      <c r="S23" s="142">
        <f t="shared" si="0"/>
        <v>80</v>
      </c>
    </row>
    <row r="24" spans="1:19" x14ac:dyDescent="0.2">
      <c r="B24" s="135" t="s">
        <v>40</v>
      </c>
      <c r="C24" s="132">
        <v>10</v>
      </c>
      <c r="D24" s="132">
        <v>10</v>
      </c>
      <c r="E24" s="132">
        <v>10</v>
      </c>
      <c r="F24" s="132">
        <v>0</v>
      </c>
      <c r="G24" s="132">
        <v>10</v>
      </c>
      <c r="H24" s="132">
        <v>0</v>
      </c>
      <c r="I24" s="132">
        <v>0</v>
      </c>
      <c r="J24" s="132">
        <v>0</v>
      </c>
      <c r="K24" s="132">
        <v>10</v>
      </c>
      <c r="L24" s="132">
        <v>0</v>
      </c>
      <c r="M24" s="132">
        <v>0</v>
      </c>
      <c r="N24" s="132">
        <v>0</v>
      </c>
      <c r="O24" s="132">
        <v>10</v>
      </c>
      <c r="P24" s="132">
        <v>0</v>
      </c>
      <c r="Q24" s="132">
        <v>10</v>
      </c>
      <c r="R24" s="132">
        <v>10</v>
      </c>
      <c r="S24" s="138">
        <f t="shared" si="0"/>
        <v>80</v>
      </c>
    </row>
    <row r="25" spans="1:19" x14ac:dyDescent="0.2">
      <c r="B25" s="139" t="s">
        <v>47</v>
      </c>
      <c r="C25" s="222">
        <v>0</v>
      </c>
      <c r="D25" s="222">
        <v>0</v>
      </c>
      <c r="E25" s="222">
        <v>0</v>
      </c>
      <c r="F25" s="222">
        <v>10</v>
      </c>
      <c r="G25" s="223">
        <v>10</v>
      </c>
      <c r="H25" s="222">
        <v>0</v>
      </c>
      <c r="I25" s="222">
        <v>0</v>
      </c>
      <c r="J25" s="222">
        <v>0</v>
      </c>
      <c r="K25" s="223">
        <v>0</v>
      </c>
      <c r="L25" s="222">
        <v>10</v>
      </c>
      <c r="M25" s="223">
        <v>10</v>
      </c>
      <c r="N25" s="222">
        <v>0</v>
      </c>
      <c r="O25" s="222">
        <v>0</v>
      </c>
      <c r="P25" s="222">
        <v>0</v>
      </c>
      <c r="Q25" s="223">
        <v>10</v>
      </c>
      <c r="R25" s="222">
        <v>0</v>
      </c>
      <c r="S25" s="211">
        <f t="shared" si="0"/>
        <v>50</v>
      </c>
    </row>
    <row r="26" spans="1:19" x14ac:dyDescent="0.2">
      <c r="B26" s="135" t="s">
        <v>41</v>
      </c>
      <c r="C26" s="132">
        <v>10</v>
      </c>
      <c r="D26" s="132">
        <v>10</v>
      </c>
      <c r="E26" s="132">
        <v>10</v>
      </c>
      <c r="F26" s="132">
        <v>10</v>
      </c>
      <c r="G26" s="132">
        <v>10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0</v>
      </c>
      <c r="N26" s="132">
        <v>0</v>
      </c>
      <c r="O26" s="132">
        <v>0</v>
      </c>
      <c r="P26" s="132">
        <v>0</v>
      </c>
      <c r="Q26" s="132">
        <v>0</v>
      </c>
      <c r="R26" s="132">
        <v>0</v>
      </c>
      <c r="S26" s="138">
        <f t="shared" si="0"/>
        <v>80</v>
      </c>
    </row>
    <row r="27" spans="1:19" x14ac:dyDescent="0.2">
      <c r="B27" s="139" t="s">
        <v>42</v>
      </c>
      <c r="C27" s="132">
        <v>10</v>
      </c>
      <c r="D27" s="132">
        <v>10</v>
      </c>
      <c r="E27" s="132">
        <v>0</v>
      </c>
      <c r="F27" s="132">
        <v>0</v>
      </c>
      <c r="G27" s="132">
        <v>10</v>
      </c>
      <c r="H27" s="132">
        <v>10</v>
      </c>
      <c r="I27" s="132">
        <v>0</v>
      </c>
      <c r="J27" s="132">
        <v>0</v>
      </c>
      <c r="K27" s="132">
        <v>0</v>
      </c>
      <c r="L27" s="132">
        <v>10</v>
      </c>
      <c r="M27" s="132">
        <v>10</v>
      </c>
      <c r="N27" s="132">
        <v>10</v>
      </c>
      <c r="O27" s="132">
        <v>0</v>
      </c>
      <c r="P27" s="132">
        <v>0</v>
      </c>
      <c r="Q27" s="132">
        <v>10</v>
      </c>
      <c r="R27" s="132">
        <v>0</v>
      </c>
      <c r="S27" s="142">
        <f t="shared" si="0"/>
        <v>80</v>
      </c>
    </row>
    <row r="28" spans="1:19" x14ac:dyDescent="0.2">
      <c r="B28" s="135" t="s">
        <v>43</v>
      </c>
      <c r="C28" s="132">
        <v>10</v>
      </c>
      <c r="D28" s="132">
        <v>10</v>
      </c>
      <c r="E28" s="132">
        <v>0</v>
      </c>
      <c r="F28" s="132">
        <v>0</v>
      </c>
      <c r="G28" s="132">
        <v>0</v>
      </c>
      <c r="H28" s="132">
        <v>10</v>
      </c>
      <c r="I28" s="132">
        <v>10</v>
      </c>
      <c r="J28" s="132">
        <v>10</v>
      </c>
      <c r="K28" s="132">
        <v>10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2">
        <v>10</v>
      </c>
      <c r="R28" s="132">
        <v>10</v>
      </c>
      <c r="S28" s="138">
        <f t="shared" si="0"/>
        <v>80</v>
      </c>
    </row>
    <row r="29" spans="1:19" x14ac:dyDescent="0.2">
      <c r="B29" s="139" t="s">
        <v>44</v>
      </c>
      <c r="C29" s="132">
        <v>10</v>
      </c>
      <c r="D29" s="132">
        <v>10</v>
      </c>
      <c r="E29" s="132">
        <v>10</v>
      </c>
      <c r="F29" s="132">
        <v>10</v>
      </c>
      <c r="G29" s="132">
        <v>0</v>
      </c>
      <c r="H29" s="132">
        <v>0</v>
      </c>
      <c r="I29" s="132">
        <v>0</v>
      </c>
      <c r="J29" s="132">
        <v>0</v>
      </c>
      <c r="K29" s="132">
        <v>10</v>
      </c>
      <c r="L29" s="132">
        <v>0</v>
      </c>
      <c r="M29" s="132">
        <v>0</v>
      </c>
      <c r="N29" s="132">
        <v>10</v>
      </c>
      <c r="O29" s="132">
        <v>0</v>
      </c>
      <c r="P29" s="132">
        <v>10</v>
      </c>
      <c r="Q29" s="132">
        <v>10</v>
      </c>
      <c r="R29" s="132">
        <v>0</v>
      </c>
      <c r="S29" s="142">
        <f t="shared" si="0"/>
        <v>80</v>
      </c>
    </row>
    <row r="30" spans="1:19" x14ac:dyDescent="0.2">
      <c r="B30" s="135" t="s">
        <v>45</v>
      </c>
      <c r="C30" s="132">
        <v>10</v>
      </c>
      <c r="D30" s="132">
        <v>10</v>
      </c>
      <c r="E30" s="132">
        <v>0</v>
      </c>
      <c r="F30" s="132">
        <v>0</v>
      </c>
      <c r="G30" s="132">
        <v>0</v>
      </c>
      <c r="H30" s="132">
        <v>10</v>
      </c>
      <c r="I30" s="132">
        <v>10</v>
      </c>
      <c r="J30" s="132">
        <v>10</v>
      </c>
      <c r="K30" s="132">
        <v>10</v>
      </c>
      <c r="L30" s="132">
        <v>10</v>
      </c>
      <c r="M30" s="132">
        <v>10</v>
      </c>
      <c r="N30" s="132">
        <v>0</v>
      </c>
      <c r="O30" s="132">
        <v>0</v>
      </c>
      <c r="P30" s="132">
        <v>0</v>
      </c>
      <c r="Q30" s="132">
        <v>0</v>
      </c>
      <c r="R30" s="132">
        <v>0</v>
      </c>
      <c r="S30" s="138">
        <f t="shared" si="0"/>
        <v>80</v>
      </c>
    </row>
    <row r="31" spans="1:19" ht="13.5" thickBot="1" x14ac:dyDescent="0.25">
      <c r="B31" s="143" t="s">
        <v>46</v>
      </c>
      <c r="C31" s="132">
        <v>10</v>
      </c>
      <c r="D31" s="132">
        <v>0</v>
      </c>
      <c r="E31" s="132">
        <v>0</v>
      </c>
      <c r="F31" s="132">
        <v>10</v>
      </c>
      <c r="G31" s="132">
        <v>10</v>
      </c>
      <c r="H31" s="132">
        <v>0</v>
      </c>
      <c r="I31" s="132">
        <v>0</v>
      </c>
      <c r="J31" s="132">
        <v>10</v>
      </c>
      <c r="K31" s="132">
        <v>0</v>
      </c>
      <c r="L31" s="132">
        <v>0</v>
      </c>
      <c r="M31" s="132">
        <v>10</v>
      </c>
      <c r="N31" s="132">
        <v>10</v>
      </c>
      <c r="O31" s="132">
        <v>0</v>
      </c>
      <c r="P31" s="132">
        <v>10</v>
      </c>
      <c r="Q31" s="132">
        <v>10</v>
      </c>
      <c r="R31" s="132">
        <v>0</v>
      </c>
      <c r="S31" s="144">
        <f t="shared" si="0"/>
        <v>80</v>
      </c>
    </row>
    <row r="32" spans="1:19" ht="13.5" thickBot="1" x14ac:dyDescent="0.25">
      <c r="B32" s="245" t="s">
        <v>164</v>
      </c>
      <c r="C32" s="163">
        <f>SUM(C13:C31)</f>
        <v>128.75</v>
      </c>
      <c r="D32" s="163">
        <f t="shared" ref="D32:S32" si="1">SUM(D13:D31)</f>
        <v>128.75</v>
      </c>
      <c r="E32" s="163">
        <f t="shared" si="1"/>
        <v>98.75</v>
      </c>
      <c r="F32" s="163">
        <f t="shared" si="1"/>
        <v>108.75</v>
      </c>
      <c r="G32" s="163">
        <f t="shared" si="1"/>
        <v>138.75</v>
      </c>
      <c r="H32" s="163">
        <f t="shared" si="1"/>
        <v>128.75</v>
      </c>
      <c r="I32" s="163">
        <f t="shared" si="1"/>
        <v>78.75</v>
      </c>
      <c r="J32" s="163">
        <f t="shared" si="1"/>
        <v>78.75</v>
      </c>
      <c r="K32" s="163">
        <f t="shared" si="1"/>
        <v>88.75</v>
      </c>
      <c r="L32" s="163">
        <f t="shared" si="1"/>
        <v>118.75</v>
      </c>
      <c r="M32" s="163">
        <f t="shared" si="1"/>
        <v>108.75</v>
      </c>
      <c r="N32" s="163">
        <f t="shared" si="1"/>
        <v>88.75</v>
      </c>
      <c r="O32" s="163">
        <f t="shared" si="1"/>
        <v>78.75</v>
      </c>
      <c r="P32" s="163">
        <f t="shared" si="1"/>
        <v>108.75</v>
      </c>
      <c r="Q32" s="163">
        <f t="shared" si="1"/>
        <v>138.75</v>
      </c>
      <c r="R32" s="163">
        <f t="shared" si="1"/>
        <v>78.75</v>
      </c>
      <c r="S32" s="163">
        <f t="shared" si="1"/>
        <v>1700</v>
      </c>
    </row>
    <row r="33" spans="2:19" ht="16.5" thickBot="1" x14ac:dyDescent="0.3">
      <c r="B33" s="285" t="s">
        <v>165</v>
      </c>
      <c r="C33" s="284">
        <f t="shared" ref="C33:S33" si="2">+C11+C32</f>
        <v>258.75</v>
      </c>
      <c r="D33" s="284">
        <f t="shared" si="2"/>
        <v>128.75</v>
      </c>
      <c r="E33" s="284">
        <f t="shared" si="2"/>
        <v>98.75</v>
      </c>
      <c r="F33" s="284">
        <f t="shared" si="2"/>
        <v>108.75</v>
      </c>
      <c r="G33" s="284">
        <f t="shared" si="2"/>
        <v>138.75</v>
      </c>
      <c r="H33" s="284">
        <f t="shared" si="2"/>
        <v>128.75</v>
      </c>
      <c r="I33" s="284">
        <f t="shared" si="2"/>
        <v>78.75</v>
      </c>
      <c r="J33" s="284">
        <f t="shared" si="2"/>
        <v>78.75</v>
      </c>
      <c r="K33" s="284">
        <f t="shared" si="2"/>
        <v>88.75</v>
      </c>
      <c r="L33" s="284">
        <f t="shared" si="2"/>
        <v>118.75</v>
      </c>
      <c r="M33" s="284">
        <f t="shared" si="2"/>
        <v>108.75</v>
      </c>
      <c r="N33" s="284">
        <f t="shared" si="2"/>
        <v>178.75</v>
      </c>
      <c r="O33" s="284">
        <f t="shared" si="2"/>
        <v>91.25</v>
      </c>
      <c r="P33" s="284">
        <f t="shared" si="2"/>
        <v>187.5</v>
      </c>
      <c r="Q33" s="284">
        <f t="shared" si="2"/>
        <v>138.75</v>
      </c>
      <c r="R33" s="284">
        <f t="shared" si="2"/>
        <v>78.75</v>
      </c>
      <c r="S33" s="284">
        <f t="shared" si="2"/>
        <v>2011.25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46" t="s">
        <v>163</v>
      </c>
      <c r="C35" s="743"/>
      <c r="D35" s="743"/>
      <c r="E35" s="743"/>
      <c r="F35" s="743"/>
      <c r="G35" s="743">
        <v>37.75</v>
      </c>
      <c r="H35" s="743"/>
      <c r="I35" s="743"/>
      <c r="J35" s="743"/>
      <c r="K35" s="743">
        <v>174</v>
      </c>
      <c r="L35" s="743"/>
      <c r="M35" s="743"/>
      <c r="N35" s="743"/>
      <c r="O35" s="743"/>
      <c r="P35" s="743"/>
      <c r="Q35" s="743"/>
      <c r="R35" s="743"/>
      <c r="S35" s="743">
        <f>SUM(C35:R36)</f>
        <v>211.75</v>
      </c>
    </row>
    <row r="36" spans="2:19" s="130" customFormat="1" ht="12" customHeight="1" thickBot="1" x14ac:dyDescent="0.25">
      <c r="B36" s="747"/>
      <c r="C36" s="744"/>
      <c r="D36" s="744"/>
      <c r="E36" s="744"/>
      <c r="F36" s="744"/>
      <c r="G36" s="744"/>
      <c r="H36" s="744"/>
      <c r="I36" s="744"/>
      <c r="J36" s="744"/>
      <c r="K36" s="744"/>
      <c r="L36" s="744"/>
      <c r="M36" s="744"/>
      <c r="N36" s="744"/>
      <c r="O36" s="744"/>
      <c r="P36" s="744"/>
      <c r="Q36" s="744"/>
      <c r="R36" s="744"/>
      <c r="S36" s="745"/>
    </row>
    <row r="37" spans="2:19" x14ac:dyDescent="0.2">
      <c r="B37" s="240" t="s">
        <v>49</v>
      </c>
      <c r="C37" s="146">
        <v>0</v>
      </c>
      <c r="D37" s="148">
        <v>0</v>
      </c>
      <c r="E37" s="148">
        <v>0</v>
      </c>
      <c r="F37" s="148">
        <v>0</v>
      </c>
      <c r="G37" s="148">
        <v>0</v>
      </c>
      <c r="H37" s="148">
        <v>0</v>
      </c>
      <c r="I37" s="148">
        <v>0</v>
      </c>
      <c r="J37" s="148">
        <v>0</v>
      </c>
      <c r="K37" s="148">
        <v>0</v>
      </c>
      <c r="L37" s="148">
        <v>0</v>
      </c>
      <c r="M37" s="146">
        <v>0</v>
      </c>
      <c r="N37" s="148">
        <v>90</v>
      </c>
      <c r="O37" s="146">
        <v>0</v>
      </c>
      <c r="P37" s="146">
        <v>0</v>
      </c>
      <c r="Q37" s="146">
        <v>0</v>
      </c>
      <c r="R37" s="243">
        <v>0</v>
      </c>
      <c r="S37" s="146">
        <f t="shared" ref="S37:S52" si="3">SUM(C37:R37)</f>
        <v>90</v>
      </c>
    </row>
    <row r="38" spans="2:19" x14ac:dyDescent="0.2">
      <c r="B38" s="241" t="s">
        <v>50</v>
      </c>
      <c r="C38" s="316">
        <v>0</v>
      </c>
      <c r="D38" s="317">
        <v>0</v>
      </c>
      <c r="E38" s="317">
        <v>0</v>
      </c>
      <c r="F38" s="317">
        <v>0</v>
      </c>
      <c r="G38" s="317">
        <v>0</v>
      </c>
      <c r="H38" s="317">
        <v>0</v>
      </c>
      <c r="I38" s="317">
        <v>0</v>
      </c>
      <c r="J38" s="317">
        <v>0</v>
      </c>
      <c r="K38" s="317">
        <v>0</v>
      </c>
      <c r="L38" s="317">
        <v>0</v>
      </c>
      <c r="M38" s="317">
        <v>0</v>
      </c>
      <c r="N38" s="317">
        <v>0</v>
      </c>
      <c r="O38" s="317">
        <v>0</v>
      </c>
      <c r="P38" s="317">
        <v>0</v>
      </c>
      <c r="Q38" s="317">
        <v>0</v>
      </c>
      <c r="R38" s="317">
        <v>0</v>
      </c>
      <c r="S38" s="316">
        <f t="shared" si="3"/>
        <v>0</v>
      </c>
    </row>
    <row r="39" spans="2:19" x14ac:dyDescent="0.2">
      <c r="B39" s="241" t="s">
        <v>51</v>
      </c>
      <c r="C39" s="316">
        <v>0</v>
      </c>
      <c r="D39" s="317">
        <v>0</v>
      </c>
      <c r="E39" s="317">
        <v>0</v>
      </c>
      <c r="F39" s="317">
        <v>0</v>
      </c>
      <c r="G39" s="317">
        <v>0</v>
      </c>
      <c r="H39" s="317">
        <v>0</v>
      </c>
      <c r="I39" s="317">
        <v>0</v>
      </c>
      <c r="J39" s="317">
        <v>0</v>
      </c>
      <c r="K39" s="317">
        <v>0</v>
      </c>
      <c r="L39" s="317">
        <v>0</v>
      </c>
      <c r="M39" s="317">
        <v>0</v>
      </c>
      <c r="N39" s="317">
        <v>0</v>
      </c>
      <c r="O39" s="317">
        <v>0</v>
      </c>
      <c r="P39" s="317">
        <v>0</v>
      </c>
      <c r="Q39" s="317">
        <v>0</v>
      </c>
      <c r="R39" s="317">
        <v>0</v>
      </c>
      <c r="S39" s="154">
        <f t="shared" si="3"/>
        <v>0</v>
      </c>
    </row>
    <row r="40" spans="2:19" x14ac:dyDescent="0.2">
      <c r="B40" s="241" t="s">
        <v>52</v>
      </c>
      <c r="C40" s="316">
        <v>0</v>
      </c>
      <c r="D40" s="317">
        <v>0</v>
      </c>
      <c r="E40" s="317">
        <v>0</v>
      </c>
      <c r="F40" s="317">
        <v>0</v>
      </c>
      <c r="G40" s="317">
        <v>0</v>
      </c>
      <c r="H40" s="154">
        <v>58.75</v>
      </c>
      <c r="I40" s="317">
        <v>0</v>
      </c>
      <c r="J40" s="317">
        <v>0</v>
      </c>
      <c r="K40" s="317">
        <v>0</v>
      </c>
      <c r="L40" s="317">
        <v>0</v>
      </c>
      <c r="M40" s="317">
        <v>0</v>
      </c>
      <c r="N40" s="317">
        <v>0</v>
      </c>
      <c r="O40" s="317">
        <v>0</v>
      </c>
      <c r="P40" s="317">
        <v>0</v>
      </c>
      <c r="Q40" s="317">
        <v>0</v>
      </c>
      <c r="R40" s="317">
        <v>0</v>
      </c>
      <c r="S40" s="154">
        <f t="shared" si="3"/>
        <v>58.75</v>
      </c>
    </row>
    <row r="41" spans="2:19" x14ac:dyDescent="0.2">
      <c r="B41" s="241" t="s">
        <v>53</v>
      </c>
      <c r="C41" s="316">
        <v>0</v>
      </c>
      <c r="D41" s="316">
        <v>0</v>
      </c>
      <c r="E41" s="316">
        <v>0</v>
      </c>
      <c r="F41" s="316">
        <v>0</v>
      </c>
      <c r="G41" s="316">
        <v>0</v>
      </c>
      <c r="H41" s="316">
        <v>0</v>
      </c>
      <c r="I41" s="316">
        <v>0</v>
      </c>
      <c r="J41" s="316">
        <v>0</v>
      </c>
      <c r="K41" s="316">
        <v>0</v>
      </c>
      <c r="L41" s="316">
        <v>0</v>
      </c>
      <c r="M41" s="316">
        <v>0</v>
      </c>
      <c r="N41" s="316">
        <v>0</v>
      </c>
      <c r="O41" s="316">
        <v>0</v>
      </c>
      <c r="P41" s="316">
        <v>0</v>
      </c>
      <c r="Q41" s="316">
        <v>0</v>
      </c>
      <c r="R41" s="316">
        <v>0</v>
      </c>
      <c r="S41" s="154">
        <f t="shared" si="3"/>
        <v>0</v>
      </c>
    </row>
    <row r="42" spans="2:19" x14ac:dyDescent="0.2">
      <c r="B42" s="241" t="s">
        <v>54</v>
      </c>
      <c r="C42" s="316">
        <v>0</v>
      </c>
      <c r="D42" s="316">
        <v>0</v>
      </c>
      <c r="E42" s="316">
        <v>0</v>
      </c>
      <c r="F42" s="316">
        <v>0</v>
      </c>
      <c r="G42" s="316">
        <v>0</v>
      </c>
      <c r="H42" s="316">
        <v>0</v>
      </c>
      <c r="I42" s="316">
        <v>0</v>
      </c>
      <c r="J42" s="316">
        <v>0</v>
      </c>
      <c r="K42" s="316">
        <v>0</v>
      </c>
      <c r="L42" s="316">
        <v>0</v>
      </c>
      <c r="M42" s="316">
        <v>0</v>
      </c>
      <c r="N42" s="316">
        <v>0</v>
      </c>
      <c r="O42" s="316">
        <v>0</v>
      </c>
      <c r="P42" s="316">
        <v>0</v>
      </c>
      <c r="Q42" s="316">
        <v>0</v>
      </c>
      <c r="R42" s="316">
        <v>0</v>
      </c>
      <c r="S42" s="154">
        <f t="shared" si="3"/>
        <v>0</v>
      </c>
    </row>
    <row r="43" spans="2:19" x14ac:dyDescent="0.2">
      <c r="B43" s="241" t="s">
        <v>55</v>
      </c>
      <c r="C43" s="316">
        <v>0</v>
      </c>
      <c r="D43" s="316">
        <v>0</v>
      </c>
      <c r="E43" s="316">
        <v>0</v>
      </c>
      <c r="F43" s="316">
        <v>0</v>
      </c>
      <c r="G43" s="316">
        <v>0</v>
      </c>
      <c r="H43" s="316">
        <v>0</v>
      </c>
      <c r="I43" s="316">
        <v>0</v>
      </c>
      <c r="J43" s="316">
        <v>0</v>
      </c>
      <c r="K43" s="316">
        <v>0</v>
      </c>
      <c r="L43" s="316">
        <v>0</v>
      </c>
      <c r="M43" s="316">
        <v>0</v>
      </c>
      <c r="N43" s="316">
        <v>0</v>
      </c>
      <c r="O43" s="316">
        <v>0</v>
      </c>
      <c r="P43" s="316">
        <v>0</v>
      </c>
      <c r="Q43" s="316">
        <v>0</v>
      </c>
      <c r="R43" s="316">
        <v>0</v>
      </c>
      <c r="S43" s="154">
        <f t="shared" si="3"/>
        <v>0</v>
      </c>
    </row>
    <row r="44" spans="2:19" x14ac:dyDescent="0.2">
      <c r="B44" s="241" t="s">
        <v>56</v>
      </c>
      <c r="C44" s="316">
        <v>0</v>
      </c>
      <c r="D44" s="316">
        <v>0</v>
      </c>
      <c r="E44" s="316">
        <v>0</v>
      </c>
      <c r="F44" s="316">
        <v>0</v>
      </c>
      <c r="G44" s="316">
        <v>0</v>
      </c>
      <c r="H44" s="316">
        <v>0</v>
      </c>
      <c r="I44" s="316">
        <v>0</v>
      </c>
      <c r="J44" s="316">
        <v>0</v>
      </c>
      <c r="K44" s="316">
        <v>0</v>
      </c>
      <c r="L44" s="316">
        <v>0</v>
      </c>
      <c r="M44" s="316">
        <v>0</v>
      </c>
      <c r="N44" s="316">
        <v>0</v>
      </c>
      <c r="O44" s="316">
        <v>0</v>
      </c>
      <c r="P44" s="316">
        <v>0</v>
      </c>
      <c r="Q44" s="316">
        <v>0</v>
      </c>
      <c r="R44" s="316">
        <v>0</v>
      </c>
      <c r="S44" s="154">
        <f t="shared" ref="S44" si="4">SUM(C44:R44)</f>
        <v>0</v>
      </c>
    </row>
    <row r="45" spans="2:19" x14ac:dyDescent="0.2">
      <c r="B45" s="241" t="s">
        <v>57</v>
      </c>
      <c r="C45" s="316">
        <v>0</v>
      </c>
      <c r="D45" s="316">
        <v>0</v>
      </c>
      <c r="E45" s="316">
        <v>0</v>
      </c>
      <c r="F45" s="316">
        <v>0</v>
      </c>
      <c r="G45" s="316">
        <v>0</v>
      </c>
      <c r="H45" s="316">
        <v>0</v>
      </c>
      <c r="I45" s="316">
        <v>0</v>
      </c>
      <c r="J45" s="316">
        <v>0</v>
      </c>
      <c r="K45" s="316">
        <v>0</v>
      </c>
      <c r="L45" s="316">
        <v>0</v>
      </c>
      <c r="M45" s="316">
        <v>0</v>
      </c>
      <c r="N45" s="316">
        <v>0</v>
      </c>
      <c r="O45" s="316">
        <v>0</v>
      </c>
      <c r="P45" s="316">
        <v>0</v>
      </c>
      <c r="Q45" s="316">
        <v>0</v>
      </c>
      <c r="R45" s="316">
        <v>0</v>
      </c>
      <c r="S45" s="154">
        <f t="shared" si="3"/>
        <v>0</v>
      </c>
    </row>
    <row r="46" spans="2:19" x14ac:dyDescent="0.2">
      <c r="B46" s="241" t="s">
        <v>58</v>
      </c>
      <c r="C46" s="316">
        <v>0</v>
      </c>
      <c r="D46" s="316">
        <v>0</v>
      </c>
      <c r="E46" s="316">
        <v>0</v>
      </c>
      <c r="F46" s="316">
        <v>0</v>
      </c>
      <c r="G46" s="316">
        <v>0</v>
      </c>
      <c r="H46" s="316">
        <v>0</v>
      </c>
      <c r="I46" s="316">
        <v>0</v>
      </c>
      <c r="J46" s="316">
        <v>0</v>
      </c>
      <c r="K46" s="316">
        <v>0</v>
      </c>
      <c r="L46" s="316">
        <v>0</v>
      </c>
      <c r="M46" s="316">
        <v>0</v>
      </c>
      <c r="N46" s="316">
        <v>0</v>
      </c>
      <c r="O46" s="316">
        <v>0</v>
      </c>
      <c r="P46" s="316">
        <v>0</v>
      </c>
      <c r="Q46" s="316">
        <v>0</v>
      </c>
      <c r="R46" s="316">
        <v>0</v>
      </c>
      <c r="S46" s="154">
        <f t="shared" ref="S46" si="5">SUM(C46:R46)</f>
        <v>0</v>
      </c>
    </row>
    <row r="47" spans="2:19" x14ac:dyDescent="0.2">
      <c r="B47" s="241" t="s">
        <v>59</v>
      </c>
      <c r="C47" s="316">
        <v>0</v>
      </c>
      <c r="D47" s="316">
        <v>0</v>
      </c>
      <c r="E47" s="316">
        <v>0</v>
      </c>
      <c r="F47" s="316">
        <v>0</v>
      </c>
      <c r="G47" s="316">
        <v>0</v>
      </c>
      <c r="H47" s="316">
        <v>0</v>
      </c>
      <c r="I47" s="316">
        <v>0</v>
      </c>
      <c r="J47" s="316">
        <v>0</v>
      </c>
      <c r="K47" s="316">
        <v>0</v>
      </c>
      <c r="L47" s="316">
        <v>0</v>
      </c>
      <c r="M47" s="316">
        <v>0</v>
      </c>
      <c r="N47" s="316">
        <v>0</v>
      </c>
      <c r="O47" s="316">
        <v>0</v>
      </c>
      <c r="P47" s="316">
        <v>0</v>
      </c>
      <c r="Q47" s="316">
        <v>0</v>
      </c>
      <c r="R47" s="316">
        <v>0</v>
      </c>
      <c r="S47" s="154">
        <f t="shared" ref="S47" si="6">SUM(C47:R47)</f>
        <v>0</v>
      </c>
    </row>
    <row r="48" spans="2:19" x14ac:dyDescent="0.2">
      <c r="B48" s="241" t="s">
        <v>60</v>
      </c>
      <c r="C48" s="316">
        <v>0</v>
      </c>
      <c r="D48" s="316">
        <v>0</v>
      </c>
      <c r="E48" s="316">
        <v>0</v>
      </c>
      <c r="F48" s="316">
        <v>0</v>
      </c>
      <c r="G48" s="316">
        <v>0</v>
      </c>
      <c r="H48" s="316">
        <v>0</v>
      </c>
      <c r="I48" s="316">
        <v>0</v>
      </c>
      <c r="J48" s="316">
        <v>0</v>
      </c>
      <c r="K48" s="316">
        <v>0</v>
      </c>
      <c r="L48" s="316">
        <v>0</v>
      </c>
      <c r="M48" s="316">
        <v>0</v>
      </c>
      <c r="N48" s="316">
        <v>0</v>
      </c>
      <c r="O48" s="316">
        <v>0</v>
      </c>
      <c r="P48" s="316">
        <v>0</v>
      </c>
      <c r="Q48" s="316">
        <v>0</v>
      </c>
      <c r="R48" s="316">
        <v>0</v>
      </c>
      <c r="S48" s="154">
        <f t="shared" ref="S48" si="7">SUM(C48:R48)</f>
        <v>0</v>
      </c>
    </row>
    <row r="49" spans="2:20" x14ac:dyDescent="0.2">
      <c r="B49" s="241" t="s">
        <v>61</v>
      </c>
      <c r="C49" s="316">
        <v>0</v>
      </c>
      <c r="D49" s="316">
        <v>0</v>
      </c>
      <c r="E49" s="316">
        <v>0</v>
      </c>
      <c r="F49" s="316">
        <v>0</v>
      </c>
      <c r="G49" s="316">
        <v>0</v>
      </c>
      <c r="H49" s="316">
        <v>0</v>
      </c>
      <c r="I49" s="316">
        <v>0</v>
      </c>
      <c r="J49" s="316">
        <v>0</v>
      </c>
      <c r="K49" s="316">
        <v>0</v>
      </c>
      <c r="L49" s="316">
        <v>0</v>
      </c>
      <c r="M49" s="316">
        <v>0</v>
      </c>
      <c r="N49" s="316">
        <v>0</v>
      </c>
      <c r="O49" s="316">
        <v>0</v>
      </c>
      <c r="P49" s="316">
        <v>0</v>
      </c>
      <c r="Q49" s="316">
        <v>0</v>
      </c>
      <c r="R49" s="316">
        <v>0</v>
      </c>
      <c r="S49" s="154">
        <f t="shared" ref="S49" si="8">SUM(C49:R49)</f>
        <v>0</v>
      </c>
    </row>
    <row r="50" spans="2:20" x14ac:dyDescent="0.2">
      <c r="B50" s="241" t="s">
        <v>62</v>
      </c>
      <c r="C50" s="316">
        <v>0</v>
      </c>
      <c r="D50" s="316">
        <v>0</v>
      </c>
      <c r="E50" s="316">
        <v>0</v>
      </c>
      <c r="F50" s="316">
        <v>0</v>
      </c>
      <c r="G50" s="316">
        <v>0</v>
      </c>
      <c r="H50" s="316">
        <v>0</v>
      </c>
      <c r="I50" s="316">
        <v>0</v>
      </c>
      <c r="J50" s="316">
        <v>0</v>
      </c>
      <c r="K50" s="316">
        <v>0</v>
      </c>
      <c r="L50" s="316">
        <v>0</v>
      </c>
      <c r="M50" s="316">
        <v>0</v>
      </c>
      <c r="N50" s="316">
        <v>0</v>
      </c>
      <c r="O50" s="316">
        <v>0</v>
      </c>
      <c r="P50" s="316">
        <v>0</v>
      </c>
      <c r="Q50" s="316">
        <v>0</v>
      </c>
      <c r="R50" s="316">
        <v>0</v>
      </c>
      <c r="S50" s="154">
        <f t="shared" ref="S50" si="9">SUM(C50:R50)</f>
        <v>0</v>
      </c>
    </row>
    <row r="51" spans="2:20" x14ac:dyDescent="0.2">
      <c r="B51" s="241" t="s">
        <v>63</v>
      </c>
      <c r="C51" s="316">
        <v>0</v>
      </c>
      <c r="D51" s="316">
        <v>0</v>
      </c>
      <c r="E51" s="316">
        <v>0</v>
      </c>
      <c r="F51" s="316">
        <v>0</v>
      </c>
      <c r="G51" s="316">
        <v>0</v>
      </c>
      <c r="H51" s="316">
        <v>0</v>
      </c>
      <c r="I51" s="316">
        <v>0</v>
      </c>
      <c r="J51" s="316">
        <v>0</v>
      </c>
      <c r="K51" s="316">
        <v>0</v>
      </c>
      <c r="L51" s="316">
        <v>0</v>
      </c>
      <c r="M51" s="316">
        <v>0</v>
      </c>
      <c r="N51" s="316">
        <v>0</v>
      </c>
      <c r="O51" s="316">
        <v>0</v>
      </c>
      <c r="P51" s="316">
        <v>0</v>
      </c>
      <c r="Q51" s="316">
        <v>0</v>
      </c>
      <c r="R51" s="316">
        <v>0</v>
      </c>
      <c r="S51" s="154">
        <f t="shared" ref="S51" si="10">SUM(C51:R51)</f>
        <v>0</v>
      </c>
    </row>
    <row r="52" spans="2:20" ht="13.5" thickBot="1" x14ac:dyDescent="0.25">
      <c r="B52" s="242" t="s">
        <v>123</v>
      </c>
      <c r="C52" s="150">
        <v>100</v>
      </c>
      <c r="D52" s="150"/>
      <c r="E52" s="150">
        <v>46.25</v>
      </c>
      <c r="F52" s="150"/>
      <c r="G52" s="150"/>
      <c r="H52" s="154">
        <v>70</v>
      </c>
      <c r="I52" s="150"/>
      <c r="J52" s="150"/>
      <c r="K52" s="150"/>
      <c r="L52" s="150">
        <v>120</v>
      </c>
      <c r="M52" s="150"/>
      <c r="N52" s="150"/>
      <c r="O52" s="150">
        <v>91.25</v>
      </c>
      <c r="P52" s="150"/>
      <c r="Q52" s="154">
        <v>102.5</v>
      </c>
      <c r="R52" s="150"/>
      <c r="S52" s="154">
        <f t="shared" si="3"/>
        <v>530</v>
      </c>
    </row>
    <row r="53" spans="2:20" ht="13.5" thickBot="1" x14ac:dyDescent="0.25">
      <c r="B53" s="246" t="s">
        <v>162</v>
      </c>
      <c r="C53" s="166">
        <f>SUM(C35:C52)</f>
        <v>100</v>
      </c>
      <c r="D53" s="166">
        <f t="shared" ref="D53:S53" si="11">SUM(D35:D52)</f>
        <v>0</v>
      </c>
      <c r="E53" s="166">
        <f t="shared" si="11"/>
        <v>46.25</v>
      </c>
      <c r="F53" s="166">
        <f t="shared" si="11"/>
        <v>0</v>
      </c>
      <c r="G53" s="166">
        <f t="shared" si="11"/>
        <v>37.75</v>
      </c>
      <c r="H53" s="166">
        <f t="shared" si="11"/>
        <v>128.75</v>
      </c>
      <c r="I53" s="166">
        <f t="shared" si="11"/>
        <v>0</v>
      </c>
      <c r="J53" s="166">
        <f t="shared" si="11"/>
        <v>0</v>
      </c>
      <c r="K53" s="166">
        <f t="shared" si="11"/>
        <v>174</v>
      </c>
      <c r="L53" s="166">
        <f t="shared" si="11"/>
        <v>120</v>
      </c>
      <c r="M53" s="166">
        <f t="shared" si="11"/>
        <v>0</v>
      </c>
      <c r="N53" s="166">
        <f t="shared" si="11"/>
        <v>90</v>
      </c>
      <c r="O53" s="166">
        <f t="shared" si="11"/>
        <v>91.25</v>
      </c>
      <c r="P53" s="166">
        <f t="shared" si="11"/>
        <v>0</v>
      </c>
      <c r="Q53" s="166">
        <f t="shared" si="11"/>
        <v>102.5</v>
      </c>
      <c r="R53" s="166">
        <f t="shared" si="11"/>
        <v>0</v>
      </c>
      <c r="S53" s="166">
        <f t="shared" si="11"/>
        <v>890.5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40" t="s">
        <v>108</v>
      </c>
      <c r="C55" s="737">
        <f t="shared" ref="C55:S55" si="12">+C33-C53</f>
        <v>158.75</v>
      </c>
      <c r="D55" s="737">
        <f t="shared" si="12"/>
        <v>128.75</v>
      </c>
      <c r="E55" s="737">
        <f t="shared" si="12"/>
        <v>52.5</v>
      </c>
      <c r="F55" s="737">
        <f t="shared" si="12"/>
        <v>108.75</v>
      </c>
      <c r="G55" s="737">
        <f t="shared" si="12"/>
        <v>101</v>
      </c>
      <c r="H55" s="737">
        <f t="shared" si="12"/>
        <v>0</v>
      </c>
      <c r="I55" s="737">
        <f t="shared" si="12"/>
        <v>78.75</v>
      </c>
      <c r="J55" s="737">
        <f t="shared" si="12"/>
        <v>78.75</v>
      </c>
      <c r="K55" s="737">
        <f t="shared" si="12"/>
        <v>-85.25</v>
      </c>
      <c r="L55" s="737">
        <f t="shared" si="12"/>
        <v>-1.25</v>
      </c>
      <c r="M55" s="737">
        <f t="shared" si="12"/>
        <v>108.75</v>
      </c>
      <c r="N55" s="737">
        <f t="shared" si="12"/>
        <v>88.75</v>
      </c>
      <c r="O55" s="737">
        <f t="shared" si="12"/>
        <v>0</v>
      </c>
      <c r="P55" s="737">
        <f t="shared" si="12"/>
        <v>187.5</v>
      </c>
      <c r="Q55" s="737">
        <f t="shared" si="12"/>
        <v>36.25</v>
      </c>
      <c r="R55" s="737">
        <f t="shared" si="12"/>
        <v>78.75</v>
      </c>
      <c r="S55" s="737">
        <f t="shared" si="12"/>
        <v>1120.75</v>
      </c>
    </row>
    <row r="56" spans="2:20" ht="12.75" customHeight="1" x14ac:dyDescent="0.2">
      <c r="B56" s="741"/>
      <c r="C56" s="738"/>
      <c r="D56" s="738"/>
      <c r="E56" s="738"/>
      <c r="F56" s="738"/>
      <c r="G56" s="738"/>
      <c r="H56" s="738"/>
      <c r="I56" s="738"/>
      <c r="J56" s="738"/>
      <c r="K56" s="738"/>
      <c r="L56" s="738"/>
      <c r="M56" s="738"/>
      <c r="N56" s="738"/>
      <c r="O56" s="738"/>
      <c r="P56" s="738"/>
      <c r="Q56" s="738"/>
      <c r="R56" s="738"/>
      <c r="S56" s="738"/>
    </row>
    <row r="57" spans="2:20" ht="12.75" customHeight="1" x14ac:dyDescent="0.2">
      <c r="B57" s="741"/>
      <c r="C57" s="738"/>
      <c r="D57" s="738"/>
      <c r="E57" s="738"/>
      <c r="F57" s="738"/>
      <c r="G57" s="738"/>
      <c r="H57" s="738"/>
      <c r="I57" s="738"/>
      <c r="J57" s="738"/>
      <c r="K57" s="738"/>
      <c r="L57" s="738"/>
      <c r="M57" s="738"/>
      <c r="N57" s="738"/>
      <c r="O57" s="738"/>
      <c r="P57" s="738"/>
      <c r="Q57" s="738"/>
      <c r="R57" s="738"/>
      <c r="S57" s="738"/>
    </row>
    <row r="58" spans="2:20" ht="13.5" customHeight="1" thickBot="1" x14ac:dyDescent="0.25">
      <c r="B58" s="742"/>
      <c r="C58" s="739"/>
      <c r="D58" s="739"/>
      <c r="E58" s="739"/>
      <c r="F58" s="739"/>
      <c r="G58" s="739"/>
      <c r="H58" s="739"/>
      <c r="I58" s="739"/>
      <c r="J58" s="739"/>
      <c r="K58" s="739"/>
      <c r="L58" s="739"/>
      <c r="M58" s="739"/>
      <c r="N58" s="739"/>
      <c r="O58" s="739"/>
      <c r="P58" s="739"/>
      <c r="Q58" s="739"/>
      <c r="R58" s="739"/>
      <c r="S58" s="739"/>
    </row>
    <row r="59" spans="2:20" ht="6.75" customHeight="1" x14ac:dyDescent="0.2"/>
    <row r="60" spans="2:20" ht="13.5" thickBot="1" x14ac:dyDescent="0.25"/>
    <row r="61" spans="2:20" ht="13.5" thickBot="1" x14ac:dyDescent="0.25">
      <c r="B61" s="91" t="s">
        <v>161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x14ac:dyDescent="0.2">
      <c r="B62" s="321" t="s">
        <v>72</v>
      </c>
      <c r="C62" s="322"/>
      <c r="D62" s="322"/>
      <c r="E62" s="322"/>
      <c r="F62" s="322"/>
      <c r="G62" s="322"/>
      <c r="H62" s="322"/>
      <c r="I62" s="322">
        <v>330</v>
      </c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13">SUM(C62:R62)</f>
        <v>330</v>
      </c>
    </row>
    <row r="63" spans="2:20" x14ac:dyDescent="0.2">
      <c r="B63" s="247" t="s">
        <v>81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>
        <v>330</v>
      </c>
      <c r="N63" s="248"/>
      <c r="O63" s="248"/>
      <c r="P63" s="248"/>
      <c r="Q63" s="248"/>
      <c r="R63" s="249"/>
      <c r="S63" s="250">
        <f t="shared" si="13"/>
        <v>330</v>
      </c>
    </row>
    <row r="64" spans="2:20" x14ac:dyDescent="0.2">
      <c r="B64" s="247" t="s">
        <v>73</v>
      </c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>
        <v>220</v>
      </c>
      <c r="S64" s="250">
        <f t="shared" si="13"/>
        <v>220</v>
      </c>
    </row>
    <row r="65" spans="2:19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>
        <v>220</v>
      </c>
      <c r="K65" s="248"/>
      <c r="L65" s="248"/>
      <c r="M65" s="248"/>
      <c r="N65" s="248"/>
      <c r="O65" s="248"/>
      <c r="P65" s="248"/>
      <c r="Q65" s="248"/>
      <c r="R65" s="249"/>
      <c r="S65" s="250">
        <f t="shared" si="13"/>
        <v>220</v>
      </c>
    </row>
    <row r="66" spans="2:19" x14ac:dyDescent="0.2">
      <c r="B66" s="247" t="s">
        <v>75</v>
      </c>
      <c r="C66" s="248"/>
      <c r="D66" s="248"/>
      <c r="E66" s="248">
        <v>52.5</v>
      </c>
      <c r="F66" s="248">
        <v>52.5</v>
      </c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9"/>
      <c r="S66" s="250">
        <f t="shared" si="13"/>
        <v>105</v>
      </c>
    </row>
    <row r="67" spans="2:19" x14ac:dyDescent="0.2">
      <c r="B67" s="247" t="s">
        <v>76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>
        <v>105</v>
      </c>
      <c r="O67" s="248"/>
      <c r="P67" s="248"/>
      <c r="Q67" s="248"/>
      <c r="R67" s="249"/>
      <c r="S67" s="250">
        <f t="shared" si="13"/>
        <v>105</v>
      </c>
    </row>
    <row r="68" spans="2:19" x14ac:dyDescent="0.2">
      <c r="B68" s="300" t="s">
        <v>150</v>
      </c>
      <c r="C68" s="301"/>
      <c r="D68" s="301"/>
      <c r="E68" s="301"/>
      <c r="F68" s="301"/>
      <c r="G68" s="301"/>
      <c r="H68" s="301"/>
      <c r="I68" s="301"/>
      <c r="J68" s="301"/>
      <c r="K68" s="301"/>
      <c r="L68" s="301"/>
      <c r="M68" s="301"/>
      <c r="N68" s="301"/>
      <c r="O68" s="301"/>
      <c r="P68" s="301"/>
      <c r="Q68" s="301"/>
      <c r="R68" s="302">
        <v>270</v>
      </c>
      <c r="S68" s="303">
        <f t="shared" si="13"/>
        <v>270</v>
      </c>
    </row>
    <row r="69" spans="2:19" ht="13.5" thickBot="1" x14ac:dyDescent="0.25">
      <c r="B69" s="304" t="s">
        <v>151</v>
      </c>
      <c r="C69" s="305"/>
      <c r="D69" s="305"/>
      <c r="E69" s="305"/>
      <c r="F69" s="305"/>
      <c r="G69" s="305"/>
      <c r="H69" s="305"/>
      <c r="I69" s="305"/>
      <c r="J69" s="305">
        <v>120</v>
      </c>
      <c r="K69" s="305"/>
      <c r="L69" s="305"/>
      <c r="M69" s="305"/>
      <c r="N69" s="305"/>
      <c r="O69" s="305"/>
      <c r="P69" s="305"/>
      <c r="Q69" s="305"/>
      <c r="R69" s="306"/>
      <c r="S69" s="303">
        <f t="shared" si="13"/>
        <v>120</v>
      </c>
    </row>
    <row r="70" spans="2:19" ht="13.5" thickBot="1" x14ac:dyDescent="0.25">
      <c r="B70" s="255" t="s">
        <v>82</v>
      </c>
      <c r="C70" s="256">
        <f>SUM(C62:C69)</f>
        <v>0</v>
      </c>
      <c r="D70" s="256">
        <f t="shared" ref="D70:R70" si="14">SUM(D62:D69)</f>
        <v>0</v>
      </c>
      <c r="E70" s="256">
        <f t="shared" si="14"/>
        <v>52.5</v>
      </c>
      <c r="F70" s="256">
        <f t="shared" si="14"/>
        <v>52.5</v>
      </c>
      <c r="G70" s="256">
        <f t="shared" si="14"/>
        <v>0</v>
      </c>
      <c r="H70" s="256">
        <f t="shared" si="14"/>
        <v>0</v>
      </c>
      <c r="I70" s="256">
        <f t="shared" si="14"/>
        <v>330</v>
      </c>
      <c r="J70" s="256">
        <f t="shared" si="14"/>
        <v>340</v>
      </c>
      <c r="K70" s="256">
        <f t="shared" si="14"/>
        <v>0</v>
      </c>
      <c r="L70" s="256">
        <f t="shared" si="14"/>
        <v>0</v>
      </c>
      <c r="M70" s="256">
        <f t="shared" si="14"/>
        <v>330</v>
      </c>
      <c r="N70" s="256">
        <f t="shared" si="14"/>
        <v>105</v>
      </c>
      <c r="O70" s="256">
        <f t="shared" si="14"/>
        <v>0</v>
      </c>
      <c r="P70" s="256">
        <f t="shared" si="14"/>
        <v>0</v>
      </c>
      <c r="Q70" s="256">
        <f t="shared" si="14"/>
        <v>0</v>
      </c>
      <c r="R70" s="299">
        <f t="shared" si="14"/>
        <v>490</v>
      </c>
      <c r="S70" s="258">
        <f>SUM(S62:S69)</f>
        <v>1700</v>
      </c>
    </row>
    <row r="72" spans="2:19" x14ac:dyDescent="0.2">
      <c r="B72" s="274" t="s">
        <v>127</v>
      </c>
      <c r="C72" s="274"/>
      <c r="D72" s="274">
        <v>-128.75</v>
      </c>
      <c r="E72" s="274">
        <v>0</v>
      </c>
      <c r="F72" s="274">
        <v>-56.25</v>
      </c>
      <c r="G72" s="274"/>
      <c r="H72" s="274"/>
      <c r="I72" s="274"/>
      <c r="J72" s="274"/>
      <c r="K72" s="274"/>
      <c r="L72" s="274"/>
      <c r="M72" s="274">
        <f>128.75+56.25+36.25</f>
        <v>221.25</v>
      </c>
      <c r="N72" s="274"/>
      <c r="O72" s="274"/>
      <c r="P72" s="274"/>
      <c r="Q72" s="274">
        <v>-36.25</v>
      </c>
      <c r="R72" s="274"/>
      <c r="S72" s="238">
        <f>SUM(C72:R72)</f>
        <v>0</v>
      </c>
    </row>
    <row r="73" spans="2:19" ht="13.5" thickBot="1" x14ac:dyDescent="0.25"/>
    <row r="74" spans="2:19" ht="12.75" customHeight="1" x14ac:dyDescent="0.2">
      <c r="B74" s="700" t="s">
        <v>126</v>
      </c>
      <c r="C74" s="696">
        <f t="shared" ref="C74:R74" si="15">+C55-C70+C72</f>
        <v>158.75</v>
      </c>
      <c r="D74" s="696">
        <f t="shared" si="15"/>
        <v>0</v>
      </c>
      <c r="E74" s="696">
        <f t="shared" si="15"/>
        <v>0</v>
      </c>
      <c r="F74" s="696">
        <f t="shared" si="15"/>
        <v>0</v>
      </c>
      <c r="G74" s="696">
        <f t="shared" si="15"/>
        <v>101</v>
      </c>
      <c r="H74" s="696">
        <f t="shared" si="15"/>
        <v>0</v>
      </c>
      <c r="I74" s="696">
        <f t="shared" si="15"/>
        <v>-251.25</v>
      </c>
      <c r="J74" s="696">
        <f t="shared" si="15"/>
        <v>-261.25</v>
      </c>
      <c r="K74" s="696">
        <f t="shared" si="15"/>
        <v>-85.25</v>
      </c>
      <c r="L74" s="696">
        <f t="shared" si="15"/>
        <v>-1.25</v>
      </c>
      <c r="M74" s="696">
        <f t="shared" si="15"/>
        <v>0</v>
      </c>
      <c r="N74" s="696">
        <f t="shared" si="15"/>
        <v>-16.25</v>
      </c>
      <c r="O74" s="696">
        <f t="shared" si="15"/>
        <v>0</v>
      </c>
      <c r="P74" s="696">
        <f t="shared" si="15"/>
        <v>187.5</v>
      </c>
      <c r="Q74" s="696">
        <f t="shared" si="15"/>
        <v>0</v>
      </c>
      <c r="R74" s="696">
        <f t="shared" si="15"/>
        <v>-411.25</v>
      </c>
      <c r="S74" s="696">
        <f>SUM(C74:R75)</f>
        <v>-579.25</v>
      </c>
    </row>
    <row r="75" spans="2:19" ht="13.5" customHeight="1" thickBot="1" x14ac:dyDescent="0.25">
      <c r="B75" s="653"/>
      <c r="C75" s="697"/>
      <c r="D75" s="697"/>
      <c r="E75" s="697"/>
      <c r="F75" s="697"/>
      <c r="G75" s="697"/>
      <c r="H75" s="697"/>
      <c r="I75" s="697"/>
      <c r="J75" s="697"/>
      <c r="K75" s="697"/>
      <c r="L75" s="697"/>
      <c r="M75" s="697"/>
      <c r="N75" s="697"/>
      <c r="O75" s="697"/>
      <c r="P75" s="697"/>
      <c r="Q75" s="697"/>
      <c r="R75" s="697"/>
      <c r="S75" s="697"/>
    </row>
    <row r="76" spans="2:19" ht="5.25" customHeight="1" thickBot="1" x14ac:dyDescent="0.25"/>
    <row r="77" spans="2:19" ht="12.75" customHeight="1" x14ac:dyDescent="0.2">
      <c r="B77" s="275"/>
      <c r="C77" s="275"/>
      <c r="D77" s="275"/>
      <c r="E77" s="276"/>
      <c r="F77" s="275"/>
      <c r="G77" s="277"/>
      <c r="H77" s="275"/>
      <c r="I77" s="729" t="s">
        <v>167</v>
      </c>
      <c r="J77" s="275"/>
      <c r="K77" s="275"/>
      <c r="L77" s="275"/>
      <c r="M77" s="276"/>
      <c r="N77" s="276"/>
      <c r="O77" s="276"/>
      <c r="P77" s="276"/>
      <c r="Q77" s="276"/>
      <c r="R77" s="734" t="s">
        <v>166</v>
      </c>
      <c r="S77" s="275"/>
    </row>
    <row r="78" spans="2:19" x14ac:dyDescent="0.2">
      <c r="B78" s="278"/>
      <c r="C78" s="278"/>
      <c r="D78" s="278"/>
      <c r="E78" s="279"/>
      <c r="F78" s="278"/>
      <c r="G78" s="280"/>
      <c r="H78" s="278"/>
      <c r="I78" s="730"/>
      <c r="J78" s="278"/>
      <c r="K78" s="278"/>
      <c r="L78" s="278"/>
      <c r="M78" s="279"/>
      <c r="N78" s="279"/>
      <c r="O78" s="279"/>
      <c r="P78" s="279"/>
      <c r="Q78" s="279"/>
      <c r="R78" s="735"/>
      <c r="S78" s="278"/>
    </row>
    <row r="79" spans="2:19" ht="13.5" thickBot="1" x14ac:dyDescent="0.25">
      <c r="B79" s="281"/>
      <c r="C79" s="281"/>
      <c r="D79" s="281"/>
      <c r="E79" s="282"/>
      <c r="F79" s="281"/>
      <c r="G79" s="283"/>
      <c r="H79" s="281"/>
      <c r="I79" s="731"/>
      <c r="J79" s="281"/>
      <c r="K79" s="281"/>
      <c r="L79" s="281"/>
      <c r="M79" s="282"/>
      <c r="N79" s="282"/>
      <c r="O79" s="282"/>
      <c r="P79" s="282"/>
      <c r="Q79" s="282"/>
      <c r="R79" s="736"/>
      <c r="S79" s="281"/>
    </row>
    <row r="80" spans="2:19" ht="6" customHeight="1" thickBot="1" x14ac:dyDescent="0.25"/>
    <row r="81" spans="2:19" ht="12.75" customHeight="1" x14ac:dyDescent="0.2">
      <c r="B81" s="700" t="s">
        <v>160</v>
      </c>
      <c r="C81" s="677">
        <f t="shared" ref="C81:J81" si="16">+C74</f>
        <v>158.75</v>
      </c>
      <c r="D81" s="696">
        <f t="shared" si="16"/>
        <v>0</v>
      </c>
      <c r="E81" s="732">
        <f t="shared" si="16"/>
        <v>0</v>
      </c>
      <c r="F81" s="696">
        <f t="shared" si="16"/>
        <v>0</v>
      </c>
      <c r="G81" s="718">
        <f t="shared" si="16"/>
        <v>101</v>
      </c>
      <c r="H81" s="696">
        <f t="shared" si="16"/>
        <v>0</v>
      </c>
      <c r="I81" s="696">
        <v>0</v>
      </c>
      <c r="J81" s="645">
        <f t="shared" si="16"/>
        <v>-261.25</v>
      </c>
      <c r="K81" s="645">
        <f t="shared" ref="K81:P81" si="17">+K74</f>
        <v>-85.25</v>
      </c>
      <c r="L81" s="645">
        <f t="shared" si="17"/>
        <v>-1.25</v>
      </c>
      <c r="M81" s="696">
        <f>+M74</f>
        <v>0</v>
      </c>
      <c r="N81" s="645">
        <f t="shared" si="17"/>
        <v>-16.25</v>
      </c>
      <c r="O81" s="696">
        <f t="shared" si="17"/>
        <v>0</v>
      </c>
      <c r="P81" s="677">
        <f t="shared" si="17"/>
        <v>187.5</v>
      </c>
      <c r="Q81" s="696">
        <f>+Q74</f>
        <v>0</v>
      </c>
      <c r="R81" s="645">
        <v>-100</v>
      </c>
      <c r="S81" s="677">
        <f>SUM(C81:R82)</f>
        <v>-16.75</v>
      </c>
    </row>
    <row r="82" spans="2:19" ht="13.5" customHeight="1" thickBot="1" x14ac:dyDescent="0.25">
      <c r="B82" s="653"/>
      <c r="C82" s="678"/>
      <c r="D82" s="697"/>
      <c r="E82" s="733"/>
      <c r="F82" s="697"/>
      <c r="G82" s="719"/>
      <c r="H82" s="697"/>
      <c r="I82" s="697"/>
      <c r="J82" s="646"/>
      <c r="K82" s="646"/>
      <c r="L82" s="646"/>
      <c r="M82" s="697"/>
      <c r="N82" s="646"/>
      <c r="O82" s="697"/>
      <c r="P82" s="678"/>
      <c r="Q82" s="697"/>
      <c r="R82" s="646"/>
      <c r="S82" s="678"/>
    </row>
  </sheetData>
  <mergeCells count="96">
    <mergeCell ref="S11:S12"/>
    <mergeCell ref="N11:N12"/>
    <mergeCell ref="O11:O12"/>
    <mergeCell ref="P11:P12"/>
    <mergeCell ref="Q11:Q12"/>
    <mergeCell ref="R11:R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S35:S36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K35:K36"/>
    <mergeCell ref="L35:L36"/>
    <mergeCell ref="M35:M36"/>
    <mergeCell ref="N35:N36"/>
    <mergeCell ref="O35:O36"/>
    <mergeCell ref="Q55:Q58"/>
    <mergeCell ref="R55:R58"/>
    <mergeCell ref="P35:P36"/>
    <mergeCell ref="Q35:Q36"/>
    <mergeCell ref="R35:R36"/>
    <mergeCell ref="S55:S58"/>
    <mergeCell ref="B55:B58"/>
    <mergeCell ref="C55:C58"/>
    <mergeCell ref="D55:D58"/>
    <mergeCell ref="E55:E58"/>
    <mergeCell ref="F55:F58"/>
    <mergeCell ref="G55:G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S74:S75"/>
    <mergeCell ref="B74:B75"/>
    <mergeCell ref="C74:C75"/>
    <mergeCell ref="D74:D75"/>
    <mergeCell ref="E74:E75"/>
    <mergeCell ref="F74:F75"/>
    <mergeCell ref="G74:G75"/>
    <mergeCell ref="H74:H75"/>
    <mergeCell ref="I74:I75"/>
    <mergeCell ref="J74:J75"/>
    <mergeCell ref="P81:P82"/>
    <mergeCell ref="Q81:Q82"/>
    <mergeCell ref="R81:R82"/>
    <mergeCell ref="K74:K75"/>
    <mergeCell ref="L74:L75"/>
    <mergeCell ref="M74:M75"/>
    <mergeCell ref="N74:N75"/>
    <mergeCell ref="O74:O75"/>
    <mergeCell ref="P74:P75"/>
    <mergeCell ref="Q74:Q75"/>
    <mergeCell ref="R74:R75"/>
    <mergeCell ref="R77:R79"/>
    <mergeCell ref="I77:I79"/>
    <mergeCell ref="S81:S82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O81:O82"/>
  </mergeCells>
  <pageMargins left="0.2" right="0.2" top="0.25" bottom="0.25" header="0.3" footer="0.3"/>
  <pageSetup scale="48" orientation="portrait" horizontalDpi="4294967292" verticalDpi="300" r:id="rId1"/>
  <ignoredErrors>
    <ignoredError sqref="C32:R32" formulaRange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365F5-3390-4768-A10C-3897E3D8FB94}">
  <sheetPr>
    <tabColor theme="1"/>
  </sheetPr>
  <dimension ref="A1:AE138"/>
  <sheetViews>
    <sheetView showGridLines="0" topLeftCell="A4" workbookViewId="0">
      <selection activeCell="C19" sqref="C19:R19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1" ht="60.75" customHeight="1" x14ac:dyDescent="0.2">
      <c r="A1" s="654" t="s">
        <v>243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56" t="s">
        <v>24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  <c r="R2" s="656"/>
    </row>
    <row r="3" spans="1:31" ht="55.5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1" s="338" customFormat="1" x14ac:dyDescent="0.2">
      <c r="C4" s="120"/>
      <c r="D4" s="462"/>
      <c r="E4" s="459"/>
      <c r="F4" s="108"/>
      <c r="G4" s="424"/>
      <c r="H4" s="530"/>
      <c r="I4" s="462"/>
      <c r="J4" s="327"/>
      <c r="K4" s="342"/>
      <c r="L4" s="342"/>
      <c r="M4" s="462"/>
      <c r="N4" s="459"/>
      <c r="O4" s="424"/>
      <c r="P4" s="470"/>
      <c r="Q4" s="197"/>
      <c r="R4" s="126"/>
    </row>
    <row r="5" spans="1:31" s="338" customFormat="1" x14ac:dyDescent="0.2">
      <c r="C5" s="36"/>
      <c r="D5" s="463"/>
      <c r="E5" s="460"/>
      <c r="F5" s="109"/>
      <c r="G5" s="425"/>
      <c r="H5" s="531"/>
      <c r="I5" s="463"/>
      <c r="J5" s="328"/>
      <c r="K5" s="354"/>
      <c r="L5" s="354"/>
      <c r="M5" s="463"/>
      <c r="N5" s="460"/>
      <c r="O5" s="425"/>
      <c r="P5" s="471"/>
      <c r="Q5" s="12"/>
      <c r="R5" s="127"/>
    </row>
    <row r="6" spans="1:31" s="338" customFormat="1" x14ac:dyDescent="0.2">
      <c r="B6" s="338" t="s">
        <v>0</v>
      </c>
      <c r="C6" s="36"/>
      <c r="D6" s="463"/>
      <c r="E6" s="460"/>
      <c r="F6" s="109"/>
      <c r="G6" s="425"/>
      <c r="H6" s="531"/>
      <c r="I6" s="463"/>
      <c r="J6" s="328"/>
      <c r="K6" s="354"/>
      <c r="L6" s="354"/>
      <c r="M6" s="463"/>
      <c r="N6" s="460"/>
      <c r="O6" s="425"/>
      <c r="P6" s="471"/>
      <c r="Q6" s="12"/>
      <c r="R6" s="127"/>
    </row>
    <row r="7" spans="1:31" s="338" customFormat="1" x14ac:dyDescent="0.2">
      <c r="C7" s="36"/>
      <c r="D7" s="463"/>
      <c r="E7" s="460"/>
      <c r="F7" s="109"/>
      <c r="G7" s="425"/>
      <c r="H7" s="531"/>
      <c r="I7" s="463"/>
      <c r="J7" s="328"/>
      <c r="K7" s="354"/>
      <c r="L7" s="354"/>
      <c r="M7" s="463"/>
      <c r="N7" s="460"/>
      <c r="O7" s="425"/>
      <c r="P7" s="471"/>
      <c r="Q7" s="12"/>
      <c r="R7" s="127"/>
    </row>
    <row r="8" spans="1:31" s="365" customFormat="1" ht="14.25" thickBot="1" x14ac:dyDescent="0.3">
      <c r="C8" s="121"/>
      <c r="D8" s="454"/>
      <c r="E8" s="461"/>
      <c r="F8" s="110"/>
      <c r="G8" s="426"/>
      <c r="H8" s="532"/>
      <c r="I8" s="454"/>
      <c r="J8" s="329"/>
      <c r="K8" s="561"/>
      <c r="L8" s="561"/>
      <c r="M8" s="454"/>
      <c r="N8" s="461"/>
      <c r="O8" s="454"/>
      <c r="P8" s="472"/>
      <c r="Q8" s="311"/>
      <c r="R8" s="128"/>
    </row>
    <row r="9" spans="1:31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325" t="s">
        <v>14</v>
      </c>
      <c r="L9" s="3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1" s="384" customFormat="1" ht="9" thickBot="1" x14ac:dyDescent="0.2">
      <c r="C10" s="65" t="s">
        <v>247</v>
      </c>
      <c r="D10" s="295" t="s">
        <v>112</v>
      </c>
      <c r="E10" s="295" t="s">
        <v>68</v>
      </c>
      <c r="F10" s="65" t="s">
        <v>208</v>
      </c>
      <c r="G10" s="65" t="s">
        <v>4</v>
      </c>
      <c r="H10" s="65" t="s">
        <v>3</v>
      </c>
      <c r="I10" s="65" t="s">
        <v>119</v>
      </c>
      <c r="J10" s="65" t="s">
        <v>2</v>
      </c>
      <c r="K10" s="65" t="s">
        <v>22</v>
      </c>
      <c r="L10" s="65" t="s">
        <v>27</v>
      </c>
      <c r="M10" s="65" t="s">
        <v>148</v>
      </c>
      <c r="N10" s="65" t="s">
        <v>248</v>
      </c>
      <c r="O10" s="65" t="s">
        <v>25</v>
      </c>
      <c r="P10" s="65" t="s">
        <v>23</v>
      </c>
      <c r="Q10" s="63" t="s">
        <v>83</v>
      </c>
      <c r="R10" s="65" t="s">
        <v>116</v>
      </c>
    </row>
    <row r="11" spans="1:31" x14ac:dyDescent="0.2">
      <c r="B11" s="170" t="s">
        <v>88</v>
      </c>
      <c r="C11" s="602">
        <v>45</v>
      </c>
      <c r="D11" s="603">
        <v>37</v>
      </c>
      <c r="E11" s="598">
        <v>50</v>
      </c>
      <c r="F11" s="603">
        <v>41</v>
      </c>
      <c r="G11" s="602">
        <v>29</v>
      </c>
      <c r="H11" s="616">
        <v>22</v>
      </c>
      <c r="I11" s="602">
        <v>45</v>
      </c>
      <c r="J11" s="603">
        <v>26</v>
      </c>
      <c r="K11" s="602">
        <v>51</v>
      </c>
      <c r="L11" s="616">
        <v>35</v>
      </c>
      <c r="M11" s="602">
        <v>53</v>
      </c>
      <c r="N11" s="616">
        <v>8</v>
      </c>
      <c r="O11" s="602">
        <v>29</v>
      </c>
      <c r="P11" s="616">
        <v>23</v>
      </c>
      <c r="Q11" s="602">
        <v>52</v>
      </c>
      <c r="R11" s="603">
        <v>33</v>
      </c>
    </row>
    <row r="12" spans="1:31" x14ac:dyDescent="0.2">
      <c r="B12" s="171" t="s">
        <v>89</v>
      </c>
      <c r="C12" s="606">
        <v>43</v>
      </c>
      <c r="D12" s="606">
        <v>48</v>
      </c>
      <c r="E12" s="610">
        <v>32</v>
      </c>
      <c r="F12" s="608">
        <v>30</v>
      </c>
      <c r="G12" s="608">
        <v>26</v>
      </c>
      <c r="H12" s="606">
        <v>69</v>
      </c>
      <c r="I12" s="606">
        <v>27</v>
      </c>
      <c r="J12" s="606">
        <v>38</v>
      </c>
      <c r="K12" s="608">
        <v>26</v>
      </c>
      <c r="L12" s="609">
        <v>40</v>
      </c>
      <c r="M12" s="606">
        <v>45</v>
      </c>
      <c r="N12" s="609">
        <v>28</v>
      </c>
      <c r="O12" s="608">
        <v>65</v>
      </c>
      <c r="P12" s="610">
        <v>26</v>
      </c>
      <c r="Q12" s="608">
        <v>32</v>
      </c>
      <c r="R12" s="608">
        <v>28</v>
      </c>
    </row>
    <row r="13" spans="1:31" x14ac:dyDescent="0.2">
      <c r="B13" s="172" t="s">
        <v>90</v>
      </c>
      <c r="C13" s="606">
        <v>58</v>
      </c>
      <c r="D13" s="606">
        <v>50</v>
      </c>
      <c r="E13" s="610">
        <v>27</v>
      </c>
      <c r="F13" s="608">
        <v>27</v>
      </c>
      <c r="G13" s="608">
        <v>19</v>
      </c>
      <c r="H13" s="610">
        <v>12</v>
      </c>
      <c r="I13" s="606">
        <v>38</v>
      </c>
      <c r="J13" s="606">
        <v>44</v>
      </c>
      <c r="K13" s="608">
        <v>24</v>
      </c>
      <c r="L13" s="610">
        <v>31</v>
      </c>
      <c r="M13" s="608">
        <v>27</v>
      </c>
      <c r="N13" s="609">
        <v>55</v>
      </c>
      <c r="O13" s="606">
        <v>59</v>
      </c>
      <c r="P13" s="609">
        <v>37</v>
      </c>
      <c r="Q13" s="608">
        <v>25</v>
      </c>
      <c r="R13" s="606">
        <v>52</v>
      </c>
      <c r="X13" s="427"/>
    </row>
    <row r="14" spans="1:31" x14ac:dyDescent="0.2">
      <c r="B14" s="172" t="s">
        <v>91</v>
      </c>
      <c r="C14" s="610">
        <v>39</v>
      </c>
      <c r="D14" s="606">
        <v>53</v>
      </c>
      <c r="E14" s="606">
        <v>43</v>
      </c>
      <c r="F14" s="608">
        <v>40</v>
      </c>
      <c r="G14" s="606">
        <v>26</v>
      </c>
      <c r="H14" s="608">
        <v>43</v>
      </c>
      <c r="I14" s="606">
        <v>53</v>
      </c>
      <c r="J14" s="608">
        <v>26</v>
      </c>
      <c r="K14" s="606">
        <v>52</v>
      </c>
      <c r="L14" s="610">
        <v>24</v>
      </c>
      <c r="M14" s="609">
        <v>43</v>
      </c>
      <c r="N14" s="608">
        <v>51</v>
      </c>
      <c r="O14" s="606">
        <v>39</v>
      </c>
      <c r="P14" s="640">
        <v>70</v>
      </c>
      <c r="Q14" s="608">
        <v>17</v>
      </c>
      <c r="R14" s="608">
        <v>35</v>
      </c>
    </row>
    <row r="15" spans="1:31" ht="13.5" thickBot="1" x14ac:dyDescent="0.25">
      <c r="B15" s="171" t="s">
        <v>92</v>
      </c>
      <c r="C15" s="610">
        <v>37</v>
      </c>
      <c r="D15" s="606">
        <v>40</v>
      </c>
      <c r="E15" s="610">
        <v>27</v>
      </c>
      <c r="F15" s="606">
        <v>43</v>
      </c>
      <c r="G15" s="606">
        <v>33</v>
      </c>
      <c r="H15" s="606">
        <v>54</v>
      </c>
      <c r="I15" s="608">
        <v>33</v>
      </c>
      <c r="J15" s="606">
        <v>30</v>
      </c>
      <c r="K15" s="608">
        <v>31</v>
      </c>
      <c r="L15" s="609">
        <v>47</v>
      </c>
      <c r="M15" s="608">
        <v>41</v>
      </c>
      <c r="N15" s="608">
        <v>36</v>
      </c>
      <c r="O15" s="606">
        <v>61</v>
      </c>
      <c r="P15" s="609">
        <v>37</v>
      </c>
      <c r="Q15" s="608">
        <v>43</v>
      </c>
      <c r="R15" s="608">
        <v>16</v>
      </c>
    </row>
    <row r="16" spans="1:31" ht="13.5" thickBot="1" x14ac:dyDescent="0.25">
      <c r="B16" s="172" t="s">
        <v>93</v>
      </c>
      <c r="C16" s="606">
        <v>22</v>
      </c>
      <c r="D16" s="603">
        <v>49</v>
      </c>
      <c r="E16" s="610">
        <v>54</v>
      </c>
      <c r="F16" s="608">
        <v>37</v>
      </c>
      <c r="G16" s="606">
        <v>33</v>
      </c>
      <c r="H16" s="610">
        <v>12</v>
      </c>
      <c r="I16" s="606">
        <v>31</v>
      </c>
      <c r="J16" s="608">
        <v>43</v>
      </c>
      <c r="K16" s="606">
        <v>25</v>
      </c>
      <c r="L16" s="610">
        <v>29</v>
      </c>
      <c r="M16" s="609">
        <v>48</v>
      </c>
      <c r="N16" s="608">
        <v>16</v>
      </c>
      <c r="O16" s="606">
        <v>51</v>
      </c>
      <c r="P16" s="609">
        <v>65</v>
      </c>
      <c r="Q16" s="606">
        <v>39</v>
      </c>
      <c r="R16" s="608">
        <v>31</v>
      </c>
    </row>
    <row r="17" spans="2:23" x14ac:dyDescent="0.2">
      <c r="B17" s="172" t="s">
        <v>94</v>
      </c>
      <c r="C17" s="606">
        <v>65</v>
      </c>
      <c r="D17" s="603">
        <v>33</v>
      </c>
      <c r="E17" s="606">
        <v>61</v>
      </c>
      <c r="F17" s="608">
        <v>42</v>
      </c>
      <c r="G17" s="608">
        <v>29</v>
      </c>
      <c r="H17" s="610">
        <v>31</v>
      </c>
      <c r="I17" s="606">
        <v>44</v>
      </c>
      <c r="J17" s="608">
        <v>37</v>
      </c>
      <c r="K17" s="608">
        <v>17</v>
      </c>
      <c r="L17" s="609">
        <v>27</v>
      </c>
      <c r="M17" s="608">
        <v>26</v>
      </c>
      <c r="N17" s="609">
        <v>62</v>
      </c>
      <c r="O17" s="606">
        <v>56</v>
      </c>
      <c r="P17" s="609">
        <v>46</v>
      </c>
      <c r="Q17" s="608">
        <v>23</v>
      </c>
      <c r="R17" s="606">
        <v>41</v>
      </c>
    </row>
    <row r="18" spans="2:23" ht="13.5" thickBot="1" x14ac:dyDescent="0.25">
      <c r="B18" s="171" t="s">
        <v>95</v>
      </c>
      <c r="C18" s="606">
        <v>65</v>
      </c>
      <c r="D18" s="606">
        <v>38</v>
      </c>
      <c r="E18" s="610">
        <v>46</v>
      </c>
      <c r="F18" s="606">
        <v>38</v>
      </c>
      <c r="G18" s="608">
        <v>38</v>
      </c>
      <c r="H18" s="610">
        <v>31</v>
      </c>
      <c r="I18" s="608">
        <v>21</v>
      </c>
      <c r="J18" s="606">
        <v>54</v>
      </c>
      <c r="K18" s="608">
        <v>43</v>
      </c>
      <c r="L18" s="610">
        <v>18</v>
      </c>
      <c r="M18" s="609">
        <v>53</v>
      </c>
      <c r="N18" s="608">
        <v>18</v>
      </c>
      <c r="O18" s="606">
        <v>51</v>
      </c>
      <c r="P18" s="609">
        <v>41</v>
      </c>
      <c r="Q18" s="606">
        <v>42</v>
      </c>
      <c r="R18" s="608">
        <v>34</v>
      </c>
    </row>
    <row r="19" spans="2:23" x14ac:dyDescent="0.2">
      <c r="B19" s="172" t="s">
        <v>96</v>
      </c>
      <c r="C19" s="606">
        <v>36</v>
      </c>
      <c r="D19" s="603">
        <v>28</v>
      </c>
      <c r="E19" s="606">
        <v>50</v>
      </c>
      <c r="F19" s="606">
        <v>40</v>
      </c>
      <c r="G19" s="606">
        <v>27</v>
      </c>
      <c r="H19" s="610">
        <v>38</v>
      </c>
      <c r="I19" s="608">
        <v>21</v>
      </c>
      <c r="J19" s="608">
        <v>27</v>
      </c>
      <c r="K19" s="606">
        <v>28</v>
      </c>
      <c r="L19" s="610">
        <v>35</v>
      </c>
      <c r="M19" s="609">
        <v>40</v>
      </c>
      <c r="N19" s="608">
        <v>10</v>
      </c>
      <c r="O19" s="608">
        <v>32</v>
      </c>
      <c r="P19" s="616">
        <v>23</v>
      </c>
      <c r="Q19" s="606">
        <v>47</v>
      </c>
      <c r="R19" s="606">
        <v>23</v>
      </c>
    </row>
    <row r="20" spans="2:23" x14ac:dyDescent="0.2">
      <c r="B20" s="172" t="s">
        <v>97</v>
      </c>
      <c r="C20" s="617"/>
      <c r="D20" s="617"/>
      <c r="E20" s="618"/>
      <c r="F20" s="617"/>
      <c r="G20" s="617"/>
      <c r="H20" s="618"/>
      <c r="I20" s="617"/>
      <c r="J20" s="617"/>
      <c r="K20" s="617"/>
      <c r="L20" s="618"/>
      <c r="M20" s="617"/>
      <c r="N20" s="618"/>
      <c r="O20" s="617"/>
      <c r="P20" s="618"/>
      <c r="Q20" s="617"/>
      <c r="R20" s="617"/>
    </row>
    <row r="21" spans="2:23" x14ac:dyDescent="0.2">
      <c r="B21" s="171" t="s">
        <v>98</v>
      </c>
      <c r="C21" s="617"/>
      <c r="D21" s="617"/>
      <c r="E21" s="618"/>
      <c r="F21" s="617"/>
      <c r="G21" s="617"/>
      <c r="H21" s="618"/>
      <c r="I21" s="617"/>
      <c r="J21" s="617"/>
      <c r="K21" s="617"/>
      <c r="L21" s="618"/>
      <c r="M21" s="617"/>
      <c r="N21" s="618"/>
      <c r="O21" s="617"/>
      <c r="P21" s="618"/>
      <c r="Q21" s="617"/>
      <c r="R21" s="617"/>
    </row>
    <row r="22" spans="2:23" x14ac:dyDescent="0.2">
      <c r="B22" s="172" t="s">
        <v>99</v>
      </c>
      <c r="C22" s="617"/>
      <c r="D22" s="617"/>
      <c r="E22" s="618"/>
      <c r="F22" s="617"/>
      <c r="G22" s="617"/>
      <c r="H22" s="618"/>
      <c r="I22" s="617"/>
      <c r="J22" s="617"/>
      <c r="K22" s="617"/>
      <c r="L22" s="618"/>
      <c r="M22" s="617"/>
      <c r="N22" s="618"/>
      <c r="O22" s="617"/>
      <c r="P22" s="618"/>
      <c r="Q22" s="617"/>
      <c r="R22" s="617"/>
    </row>
    <row r="23" spans="2:23" x14ac:dyDescent="0.2">
      <c r="B23" s="171" t="s">
        <v>100</v>
      </c>
      <c r="C23" s="617"/>
      <c r="D23" s="617"/>
      <c r="E23" s="618"/>
      <c r="F23" s="617"/>
      <c r="G23" s="617"/>
      <c r="H23" s="617"/>
      <c r="I23" s="617"/>
      <c r="J23" s="617"/>
      <c r="K23" s="617"/>
      <c r="L23" s="618"/>
      <c r="M23" s="617"/>
      <c r="N23" s="618"/>
      <c r="O23" s="617"/>
      <c r="P23" s="618"/>
      <c r="Q23" s="617"/>
      <c r="R23" s="617"/>
    </row>
    <row r="24" spans="2:23" x14ac:dyDescent="0.2">
      <c r="B24" s="172" t="s">
        <v>101</v>
      </c>
      <c r="C24" s="617"/>
      <c r="D24" s="617"/>
      <c r="E24" s="618"/>
      <c r="F24" s="617"/>
      <c r="G24" s="617"/>
      <c r="H24" s="618"/>
      <c r="I24" s="617"/>
      <c r="J24" s="617"/>
      <c r="K24" s="617"/>
      <c r="L24" s="618"/>
      <c r="M24" s="617"/>
      <c r="N24" s="618"/>
      <c r="O24" s="617"/>
      <c r="P24" s="618"/>
      <c r="Q24" s="617"/>
      <c r="R24" s="617"/>
    </row>
    <row r="25" spans="2:23" ht="13.5" thickBot="1" x14ac:dyDescent="0.25">
      <c r="B25" s="173" t="s">
        <v>102</v>
      </c>
      <c r="C25" s="617"/>
      <c r="D25" s="617"/>
      <c r="E25" s="618"/>
      <c r="F25" s="617"/>
      <c r="G25" s="617"/>
      <c r="H25" s="617"/>
      <c r="I25" s="617"/>
      <c r="J25" s="617"/>
      <c r="K25" s="617"/>
      <c r="L25" s="618"/>
      <c r="M25" s="617"/>
      <c r="N25" s="618"/>
      <c r="O25" s="617"/>
      <c r="P25" s="618"/>
      <c r="Q25" s="617"/>
      <c r="R25" s="617"/>
    </row>
    <row r="26" spans="2:23" ht="13.5" thickBot="1" x14ac:dyDescent="0.25">
      <c r="B26" s="539" t="s">
        <v>103</v>
      </c>
      <c r="C26" s="599">
        <f t="shared" ref="C26:K26" si="0">SUM(C11:C25)</f>
        <v>410</v>
      </c>
      <c r="D26" s="600">
        <f t="shared" si="0"/>
        <v>376</v>
      </c>
      <c r="E26" s="599">
        <f t="shared" si="0"/>
        <v>390</v>
      </c>
      <c r="F26" s="600">
        <f t="shared" si="0"/>
        <v>338</v>
      </c>
      <c r="G26" s="599">
        <f t="shared" si="0"/>
        <v>260</v>
      </c>
      <c r="H26" s="600">
        <f t="shared" si="0"/>
        <v>312</v>
      </c>
      <c r="I26" s="599">
        <f t="shared" si="0"/>
        <v>313</v>
      </c>
      <c r="J26" s="600">
        <f t="shared" si="0"/>
        <v>325</v>
      </c>
      <c r="K26" s="599">
        <f t="shared" si="0"/>
        <v>297</v>
      </c>
      <c r="L26" s="600">
        <f>SUM(L11:L25)</f>
        <v>286</v>
      </c>
      <c r="M26" s="599">
        <f t="shared" ref="M26:R26" si="1">SUM(M11:M25)</f>
        <v>376</v>
      </c>
      <c r="N26" s="600">
        <f t="shared" si="1"/>
        <v>284</v>
      </c>
      <c r="O26" s="599">
        <f t="shared" si="1"/>
        <v>443</v>
      </c>
      <c r="P26" s="600">
        <f t="shared" si="1"/>
        <v>368</v>
      </c>
      <c r="Q26" s="599">
        <f t="shared" si="1"/>
        <v>320</v>
      </c>
      <c r="R26" s="601">
        <f t="shared" si="1"/>
        <v>293</v>
      </c>
      <c r="S26" s="427"/>
      <c r="T26" s="427"/>
      <c r="U26" s="427"/>
      <c r="V26" s="427"/>
      <c r="W26" s="427"/>
    </row>
    <row r="27" spans="2:23" ht="13.5" thickBot="1" x14ac:dyDescent="0.25">
      <c r="B27" s="539" t="s">
        <v>104</v>
      </c>
      <c r="C27" s="543">
        <f>+C26/9</f>
        <v>45.555555555555557</v>
      </c>
      <c r="D27" s="543">
        <f t="shared" ref="D27:R27" si="2">+D26/9</f>
        <v>41.777777777777779</v>
      </c>
      <c r="E27" s="543">
        <f t="shared" si="2"/>
        <v>43.333333333333336</v>
      </c>
      <c r="F27" s="543">
        <f t="shared" si="2"/>
        <v>37.555555555555557</v>
      </c>
      <c r="G27" s="543">
        <f t="shared" si="2"/>
        <v>28.888888888888889</v>
      </c>
      <c r="H27" s="543">
        <f t="shared" si="2"/>
        <v>34.666666666666664</v>
      </c>
      <c r="I27" s="543">
        <f t="shared" si="2"/>
        <v>34.777777777777779</v>
      </c>
      <c r="J27" s="543">
        <f t="shared" si="2"/>
        <v>36.111111111111114</v>
      </c>
      <c r="K27" s="543">
        <f t="shared" si="2"/>
        <v>33</v>
      </c>
      <c r="L27" s="543">
        <f t="shared" si="2"/>
        <v>31.777777777777779</v>
      </c>
      <c r="M27" s="543">
        <f t="shared" si="2"/>
        <v>41.777777777777779</v>
      </c>
      <c r="N27" s="543">
        <f t="shared" si="2"/>
        <v>31.555555555555557</v>
      </c>
      <c r="O27" s="644">
        <f t="shared" si="2"/>
        <v>49.222222222222221</v>
      </c>
      <c r="P27" s="543">
        <f t="shared" si="2"/>
        <v>40.888888888888886</v>
      </c>
      <c r="Q27" s="543">
        <f t="shared" si="2"/>
        <v>35.555555555555557</v>
      </c>
      <c r="R27" s="543">
        <f t="shared" si="2"/>
        <v>32.555555555555557</v>
      </c>
      <c r="S27" s="427"/>
      <c r="T27" s="427"/>
      <c r="U27" s="427"/>
      <c r="V27" s="427"/>
      <c r="W27" s="427"/>
    </row>
    <row r="28" spans="2:23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</row>
    <row r="29" spans="2:23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</row>
    <row r="30" spans="2:23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</row>
    <row r="31" spans="2:23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</row>
    <row r="32" spans="2:23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</row>
    <row r="33" spans="3:18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</row>
    <row r="34" spans="3:18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18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18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18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18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18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18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18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18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18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18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18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18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18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18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AH27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48" t="s">
        <v>159</v>
      </c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17"/>
      <c r="D4" s="111"/>
      <c r="E4" s="108"/>
      <c r="F4" s="126"/>
      <c r="G4" s="4"/>
      <c r="H4" s="6"/>
      <c r="I4" s="286"/>
      <c r="J4" s="120"/>
      <c r="K4" s="308"/>
      <c r="L4" s="49"/>
      <c r="M4" s="120"/>
      <c r="N4" s="197"/>
      <c r="O4" s="122"/>
      <c r="P4" s="5"/>
      <c r="Q4" s="120"/>
      <c r="R4" s="289"/>
    </row>
    <row r="5" spans="1:34" x14ac:dyDescent="0.2">
      <c r="C5" s="118"/>
      <c r="D5" s="112"/>
      <c r="E5" s="109"/>
      <c r="F5" s="127"/>
      <c r="G5" s="10"/>
      <c r="H5" s="13"/>
      <c r="I5" s="287"/>
      <c r="J5" s="36"/>
      <c r="K5" s="309"/>
      <c r="L5" s="50"/>
      <c r="M5" s="36"/>
      <c r="N5" s="12"/>
      <c r="O5" s="123"/>
      <c r="P5" s="11"/>
      <c r="Q5" s="36"/>
      <c r="R5" s="290"/>
    </row>
    <row r="6" spans="1:34" x14ac:dyDescent="0.2">
      <c r="B6" s="1" t="s">
        <v>0</v>
      </c>
      <c r="C6" s="118"/>
      <c r="D6" s="112"/>
      <c r="E6" s="109"/>
      <c r="F6" s="127"/>
      <c r="G6" s="10"/>
      <c r="H6" s="13"/>
      <c r="I6" s="287"/>
      <c r="J6" s="36"/>
      <c r="K6" s="309"/>
      <c r="L6" s="50"/>
      <c r="M6" s="36"/>
      <c r="N6" s="12"/>
      <c r="O6" s="123"/>
      <c r="P6" s="11"/>
      <c r="Q6" s="36"/>
      <c r="R6" s="290"/>
    </row>
    <row r="7" spans="1:34" ht="6" customHeight="1" x14ac:dyDescent="0.2">
      <c r="C7" s="118"/>
      <c r="D7" s="112"/>
      <c r="E7" s="109"/>
      <c r="F7" s="127"/>
      <c r="G7" s="10"/>
      <c r="H7" s="13"/>
      <c r="I7" s="287"/>
      <c r="J7" s="36"/>
      <c r="K7" s="309"/>
      <c r="L7" s="50"/>
      <c r="M7" s="36"/>
      <c r="N7" s="12"/>
      <c r="O7" s="123"/>
      <c r="P7" s="11"/>
      <c r="Q7" s="36"/>
      <c r="R7" s="290"/>
    </row>
    <row r="8" spans="1:34" s="17" customFormat="1" ht="14.25" thickBot="1" x14ac:dyDescent="0.3">
      <c r="C8" s="119"/>
      <c r="D8" s="113"/>
      <c r="E8" s="110"/>
      <c r="F8" s="128"/>
      <c r="G8" s="39"/>
      <c r="H8" s="41"/>
      <c r="I8" s="288"/>
      <c r="J8" s="121"/>
      <c r="K8" s="310"/>
      <c r="L8" s="51"/>
      <c r="M8" s="121"/>
      <c r="N8" s="311"/>
      <c r="O8" s="124"/>
      <c r="P8" s="40"/>
      <c r="Q8" s="121"/>
      <c r="R8" s="29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307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312" t="s">
        <v>20</v>
      </c>
      <c r="R9" s="313" t="s">
        <v>21</v>
      </c>
    </row>
    <row r="10" spans="1:34" s="62" customFormat="1" ht="12" customHeight="1" thickBot="1" x14ac:dyDescent="0.2">
      <c r="C10" s="65" t="s">
        <v>119</v>
      </c>
      <c r="D10" s="65" t="s">
        <v>25</v>
      </c>
      <c r="E10" s="65" t="s">
        <v>29</v>
      </c>
      <c r="F10" s="65" t="s">
        <v>116</v>
      </c>
      <c r="G10" s="65" t="s">
        <v>118</v>
      </c>
      <c r="H10" s="65" t="s">
        <v>23</v>
      </c>
      <c r="I10" s="65" t="s">
        <v>142</v>
      </c>
      <c r="J10" s="65" t="s">
        <v>84</v>
      </c>
      <c r="K10" s="65" t="s">
        <v>68</v>
      </c>
      <c r="L10" s="65" t="s">
        <v>22</v>
      </c>
      <c r="M10" s="65" t="s">
        <v>4</v>
      </c>
      <c r="N10" s="65" t="s">
        <v>27</v>
      </c>
      <c r="O10" s="65" t="s">
        <v>117</v>
      </c>
      <c r="P10" s="65" t="s">
        <v>3</v>
      </c>
      <c r="Q10" s="65" t="s">
        <v>112</v>
      </c>
      <c r="R10" s="65" t="s">
        <v>148</v>
      </c>
    </row>
    <row r="11" spans="1:34" x14ac:dyDescent="0.2">
      <c r="B11" s="170" t="s">
        <v>88</v>
      </c>
      <c r="C11" s="178">
        <v>52</v>
      </c>
      <c r="D11" s="180">
        <v>35</v>
      </c>
      <c r="E11" s="178">
        <v>52</v>
      </c>
      <c r="F11" s="177">
        <v>33</v>
      </c>
      <c r="G11" s="179">
        <v>40</v>
      </c>
      <c r="H11" s="177">
        <v>27</v>
      </c>
      <c r="I11" s="178">
        <v>54</v>
      </c>
      <c r="J11" s="180">
        <v>50</v>
      </c>
      <c r="K11" s="178">
        <v>39</v>
      </c>
      <c r="L11" s="180">
        <v>37</v>
      </c>
      <c r="M11" s="177">
        <v>30</v>
      </c>
      <c r="N11" s="178">
        <v>54</v>
      </c>
      <c r="O11" s="179">
        <v>60</v>
      </c>
      <c r="P11" s="177">
        <v>51</v>
      </c>
      <c r="Q11" s="314">
        <v>29</v>
      </c>
      <c r="R11" s="178">
        <v>48</v>
      </c>
    </row>
    <row r="12" spans="1:34" x14ac:dyDescent="0.2">
      <c r="B12" s="171" t="s">
        <v>89</v>
      </c>
      <c r="C12" s="182">
        <v>42</v>
      </c>
      <c r="D12" s="184">
        <v>52</v>
      </c>
      <c r="E12" s="182">
        <v>16</v>
      </c>
      <c r="F12" s="186">
        <v>57</v>
      </c>
      <c r="G12" s="184">
        <v>31</v>
      </c>
      <c r="H12" s="181">
        <v>39</v>
      </c>
      <c r="I12" s="181">
        <v>46</v>
      </c>
      <c r="J12" s="183">
        <v>59</v>
      </c>
      <c r="K12" s="181">
        <v>61</v>
      </c>
      <c r="L12" s="183">
        <v>26</v>
      </c>
      <c r="M12" s="182">
        <v>21</v>
      </c>
      <c r="N12" s="181">
        <v>60</v>
      </c>
      <c r="O12" s="184">
        <v>31</v>
      </c>
      <c r="P12" s="182">
        <v>35</v>
      </c>
      <c r="Q12" s="315">
        <v>57</v>
      </c>
      <c r="R12" s="181">
        <v>46</v>
      </c>
    </row>
    <row r="13" spans="1:34" x14ac:dyDescent="0.2">
      <c r="B13" s="172" t="s">
        <v>90</v>
      </c>
      <c r="C13" s="186">
        <v>39</v>
      </c>
      <c r="D13" s="187">
        <v>56</v>
      </c>
      <c r="E13" s="261">
        <v>72</v>
      </c>
      <c r="F13" s="185">
        <v>32</v>
      </c>
      <c r="G13" s="188">
        <v>59</v>
      </c>
      <c r="H13" s="186">
        <v>21</v>
      </c>
      <c r="I13" s="185">
        <v>17</v>
      </c>
      <c r="J13" s="187">
        <v>35</v>
      </c>
      <c r="K13" s="185">
        <v>31</v>
      </c>
      <c r="L13" s="188">
        <v>68</v>
      </c>
      <c r="M13" s="186">
        <v>53</v>
      </c>
      <c r="N13" s="186">
        <v>48</v>
      </c>
      <c r="O13" s="187">
        <v>40</v>
      </c>
      <c r="P13" s="185">
        <v>27</v>
      </c>
      <c r="Q13" s="191">
        <v>29</v>
      </c>
      <c r="R13" s="185">
        <v>29</v>
      </c>
    </row>
    <row r="14" spans="1:34" x14ac:dyDescent="0.2">
      <c r="B14" s="172" t="s">
        <v>91</v>
      </c>
      <c r="C14" s="186">
        <v>33</v>
      </c>
      <c r="D14" s="187">
        <v>43</v>
      </c>
      <c r="E14" s="186">
        <v>60</v>
      </c>
      <c r="F14" s="186">
        <v>41</v>
      </c>
      <c r="G14" s="187">
        <v>22</v>
      </c>
      <c r="H14" s="185">
        <v>28</v>
      </c>
      <c r="I14" s="186">
        <v>68</v>
      </c>
      <c r="J14" s="187">
        <v>26</v>
      </c>
      <c r="K14" s="185">
        <v>40</v>
      </c>
      <c r="L14" s="188">
        <v>24</v>
      </c>
      <c r="M14" s="186">
        <v>52</v>
      </c>
      <c r="N14" s="185">
        <v>23</v>
      </c>
      <c r="O14" s="188">
        <v>44</v>
      </c>
      <c r="P14" s="185">
        <v>29</v>
      </c>
      <c r="Q14" s="191">
        <v>54</v>
      </c>
      <c r="R14" s="185">
        <v>45</v>
      </c>
    </row>
    <row r="15" spans="1:34" x14ac:dyDescent="0.2">
      <c r="B15" s="171" t="s">
        <v>92</v>
      </c>
      <c r="C15" s="212">
        <v>58</v>
      </c>
      <c r="D15" s="213">
        <v>51</v>
      </c>
      <c r="E15" s="212">
        <v>41</v>
      </c>
      <c r="F15" s="185">
        <v>20</v>
      </c>
      <c r="G15" s="227">
        <v>29</v>
      </c>
      <c r="H15" s="182">
        <v>46</v>
      </c>
      <c r="I15" s="182">
        <v>43</v>
      </c>
      <c r="J15" s="213">
        <v>49</v>
      </c>
      <c r="K15" s="212">
        <v>42</v>
      </c>
      <c r="L15" s="227">
        <v>31</v>
      </c>
      <c r="M15" s="181">
        <v>52</v>
      </c>
      <c r="N15" s="212">
        <v>55</v>
      </c>
      <c r="O15" s="227">
        <v>35</v>
      </c>
      <c r="P15" s="214">
        <v>34</v>
      </c>
      <c r="Q15" s="318">
        <v>31</v>
      </c>
      <c r="R15" s="214">
        <v>34</v>
      </c>
    </row>
    <row r="16" spans="1:34" x14ac:dyDescent="0.2">
      <c r="B16" s="172" t="s">
        <v>93</v>
      </c>
      <c r="C16" s="214">
        <v>21</v>
      </c>
      <c r="D16" s="188">
        <v>42</v>
      </c>
      <c r="E16" s="214">
        <v>34</v>
      </c>
      <c r="F16" s="186">
        <v>36</v>
      </c>
      <c r="G16" s="188">
        <v>47</v>
      </c>
      <c r="H16" s="185">
        <v>38</v>
      </c>
      <c r="I16" s="185">
        <v>11</v>
      </c>
      <c r="J16" s="213">
        <v>37</v>
      </c>
      <c r="K16" s="212">
        <v>53</v>
      </c>
      <c r="L16" s="213">
        <v>53</v>
      </c>
      <c r="M16" s="185">
        <v>17</v>
      </c>
      <c r="N16" s="186">
        <v>63</v>
      </c>
      <c r="O16" s="227">
        <v>41</v>
      </c>
      <c r="P16" s="212">
        <v>42</v>
      </c>
      <c r="Q16" s="315">
        <v>19</v>
      </c>
      <c r="R16" s="185">
        <v>40</v>
      </c>
    </row>
    <row r="17" spans="2:18" x14ac:dyDescent="0.2">
      <c r="B17" s="172" t="s">
        <v>94</v>
      </c>
      <c r="C17" s="185">
        <v>19</v>
      </c>
      <c r="D17" s="188">
        <v>41</v>
      </c>
      <c r="E17" s="185">
        <v>36</v>
      </c>
      <c r="F17" s="185">
        <v>26</v>
      </c>
      <c r="G17" s="187">
        <v>37</v>
      </c>
      <c r="H17" s="186">
        <v>33</v>
      </c>
      <c r="I17" s="186">
        <v>53</v>
      </c>
      <c r="J17" s="188">
        <v>35</v>
      </c>
      <c r="K17" s="214">
        <v>10</v>
      </c>
      <c r="L17" s="187">
        <v>24</v>
      </c>
      <c r="M17" s="212">
        <v>63</v>
      </c>
      <c r="N17" s="214">
        <v>40</v>
      </c>
      <c r="O17" s="213">
        <v>56</v>
      </c>
      <c r="P17" s="214">
        <v>23</v>
      </c>
      <c r="Q17" s="191">
        <v>53</v>
      </c>
      <c r="R17" s="212">
        <v>41</v>
      </c>
    </row>
    <row r="18" spans="2:18" x14ac:dyDescent="0.2">
      <c r="B18" s="171" t="s">
        <v>95</v>
      </c>
      <c r="C18" s="185">
        <v>16</v>
      </c>
      <c r="D18" s="188">
        <v>60</v>
      </c>
      <c r="E18" s="185">
        <v>32</v>
      </c>
      <c r="F18" s="186">
        <v>65</v>
      </c>
      <c r="G18" s="187">
        <v>30</v>
      </c>
      <c r="H18" s="185">
        <v>12</v>
      </c>
      <c r="I18" s="186">
        <v>64</v>
      </c>
      <c r="J18" s="188">
        <v>42</v>
      </c>
      <c r="K18" s="186">
        <v>34</v>
      </c>
      <c r="L18" s="187">
        <v>31</v>
      </c>
      <c r="M18" s="186">
        <v>51</v>
      </c>
      <c r="N18" s="185">
        <v>33</v>
      </c>
      <c r="O18" s="187">
        <v>33</v>
      </c>
      <c r="P18" s="186">
        <v>33</v>
      </c>
      <c r="Q18" s="194">
        <v>30</v>
      </c>
      <c r="R18" s="186">
        <v>48</v>
      </c>
    </row>
    <row r="19" spans="2:18" x14ac:dyDescent="0.2">
      <c r="B19" s="172" t="s">
        <v>96</v>
      </c>
      <c r="C19" s="185">
        <v>25</v>
      </c>
      <c r="D19" s="187">
        <v>40</v>
      </c>
      <c r="E19" s="185">
        <v>41</v>
      </c>
      <c r="F19" s="186">
        <v>37</v>
      </c>
      <c r="G19" s="187">
        <v>24</v>
      </c>
      <c r="H19" s="186">
        <v>41</v>
      </c>
      <c r="I19" s="186">
        <v>48</v>
      </c>
      <c r="J19" s="188">
        <v>57</v>
      </c>
      <c r="K19" s="185">
        <v>25</v>
      </c>
      <c r="L19" s="188">
        <v>54</v>
      </c>
      <c r="M19" s="186">
        <v>57</v>
      </c>
      <c r="N19" s="186">
        <v>63</v>
      </c>
      <c r="O19" s="187">
        <v>31</v>
      </c>
      <c r="P19" s="186">
        <v>58</v>
      </c>
      <c r="Q19" s="194">
        <v>17</v>
      </c>
      <c r="R19" s="185">
        <v>34</v>
      </c>
    </row>
    <row r="20" spans="2:18" x14ac:dyDescent="0.2">
      <c r="B20" s="172" t="s">
        <v>97</v>
      </c>
      <c r="C20" s="185">
        <v>50</v>
      </c>
      <c r="D20" s="187">
        <v>53</v>
      </c>
      <c r="E20" s="185">
        <v>34</v>
      </c>
      <c r="F20" s="185">
        <v>33</v>
      </c>
      <c r="G20" s="187">
        <v>38</v>
      </c>
      <c r="H20" s="185">
        <v>26</v>
      </c>
      <c r="I20" s="185">
        <v>33</v>
      </c>
      <c r="J20" s="188">
        <v>33</v>
      </c>
      <c r="K20" s="186">
        <v>42</v>
      </c>
      <c r="L20" s="187">
        <v>17</v>
      </c>
      <c r="M20" s="186">
        <v>65</v>
      </c>
      <c r="N20" s="186">
        <v>54</v>
      </c>
      <c r="O20" s="186">
        <v>49</v>
      </c>
      <c r="P20" s="188">
        <v>43</v>
      </c>
      <c r="Q20" s="186">
        <v>52</v>
      </c>
      <c r="R20" s="186">
        <v>33</v>
      </c>
    </row>
    <row r="21" spans="2:18" x14ac:dyDescent="0.2">
      <c r="B21" s="171" t="s">
        <v>98</v>
      </c>
      <c r="C21" s="185">
        <v>25</v>
      </c>
      <c r="D21" s="187">
        <v>37</v>
      </c>
      <c r="E21" s="186">
        <v>21</v>
      </c>
      <c r="F21" s="186">
        <v>36</v>
      </c>
      <c r="G21" s="187">
        <v>33</v>
      </c>
      <c r="H21" s="185">
        <v>19</v>
      </c>
      <c r="I21" s="186">
        <v>29</v>
      </c>
      <c r="J21" s="188">
        <v>45</v>
      </c>
      <c r="K21" s="186">
        <v>30</v>
      </c>
      <c r="L21" s="187">
        <v>34</v>
      </c>
      <c r="M21" s="185">
        <v>30</v>
      </c>
      <c r="N21" s="185">
        <v>36</v>
      </c>
      <c r="O21" s="188">
        <v>44</v>
      </c>
      <c r="P21" s="186">
        <v>44</v>
      </c>
      <c r="Q21" s="185">
        <v>18</v>
      </c>
      <c r="R21" s="186">
        <v>43</v>
      </c>
    </row>
    <row r="22" spans="2:18" x14ac:dyDescent="0.2">
      <c r="B22" s="172" t="s">
        <v>99</v>
      </c>
      <c r="C22" s="185">
        <v>27</v>
      </c>
      <c r="D22" s="187">
        <v>12</v>
      </c>
      <c r="E22" s="186">
        <v>29</v>
      </c>
      <c r="F22" s="186">
        <v>51</v>
      </c>
      <c r="G22" s="186">
        <v>50</v>
      </c>
      <c r="H22" s="185">
        <v>12</v>
      </c>
      <c r="I22" s="185">
        <v>26</v>
      </c>
      <c r="J22" s="185">
        <v>53</v>
      </c>
      <c r="K22" s="187">
        <v>27</v>
      </c>
      <c r="L22" s="186">
        <v>57</v>
      </c>
      <c r="M22" s="186">
        <v>32</v>
      </c>
      <c r="N22" s="186">
        <v>62</v>
      </c>
      <c r="O22" s="186">
        <v>46</v>
      </c>
      <c r="P22" s="186">
        <v>34</v>
      </c>
      <c r="Q22" s="185">
        <v>27</v>
      </c>
      <c r="R22" s="185">
        <v>36</v>
      </c>
    </row>
    <row r="23" spans="2:18" x14ac:dyDescent="0.2">
      <c r="B23" s="171" t="s">
        <v>100</v>
      </c>
      <c r="C23" s="185">
        <v>37</v>
      </c>
      <c r="D23" s="187">
        <v>28</v>
      </c>
      <c r="E23" s="185">
        <v>27</v>
      </c>
      <c r="F23" s="185">
        <v>28</v>
      </c>
      <c r="G23" s="186">
        <v>50</v>
      </c>
      <c r="H23" s="186">
        <v>41</v>
      </c>
      <c r="I23" s="186">
        <v>51</v>
      </c>
      <c r="J23" s="186">
        <v>55</v>
      </c>
      <c r="K23" s="185">
        <v>32</v>
      </c>
      <c r="L23" s="186">
        <v>36</v>
      </c>
      <c r="M23" s="186">
        <v>52</v>
      </c>
      <c r="N23" s="185">
        <v>31</v>
      </c>
      <c r="O23" s="186">
        <v>49</v>
      </c>
      <c r="P23" s="185">
        <v>24</v>
      </c>
      <c r="Q23" s="185">
        <v>40</v>
      </c>
      <c r="R23" s="186">
        <v>59</v>
      </c>
    </row>
    <row r="24" spans="2:18" x14ac:dyDescent="0.2">
      <c r="B24" s="172" t="s">
        <v>101</v>
      </c>
      <c r="C24" s="185">
        <v>21</v>
      </c>
      <c r="D24" s="187">
        <v>26</v>
      </c>
      <c r="E24" s="186">
        <v>29</v>
      </c>
      <c r="F24" s="261">
        <v>72</v>
      </c>
      <c r="G24" s="188">
        <v>41</v>
      </c>
      <c r="H24" s="185">
        <v>11</v>
      </c>
      <c r="I24" s="185">
        <v>38</v>
      </c>
      <c r="J24" s="185">
        <v>19</v>
      </c>
      <c r="K24" s="185">
        <v>16</v>
      </c>
      <c r="L24" s="185">
        <v>23</v>
      </c>
      <c r="M24" s="185">
        <v>38</v>
      </c>
      <c r="N24" s="186">
        <v>18</v>
      </c>
      <c r="O24" s="186">
        <v>53</v>
      </c>
      <c r="P24" s="186">
        <v>40</v>
      </c>
      <c r="Q24" s="186">
        <v>33</v>
      </c>
      <c r="R24" s="186">
        <v>58</v>
      </c>
    </row>
    <row r="25" spans="2:18" ht="13.5" thickBot="1" x14ac:dyDescent="0.25">
      <c r="B25" s="173" t="s">
        <v>102</v>
      </c>
      <c r="C25" s="185">
        <v>45</v>
      </c>
      <c r="D25" s="188">
        <v>31</v>
      </c>
      <c r="E25" s="186">
        <v>48</v>
      </c>
      <c r="F25" s="185">
        <v>18</v>
      </c>
      <c r="G25" s="187">
        <v>44</v>
      </c>
      <c r="H25" s="186">
        <v>39</v>
      </c>
      <c r="I25" s="186">
        <v>45</v>
      </c>
      <c r="J25" s="187">
        <v>32</v>
      </c>
      <c r="K25" s="186">
        <v>52</v>
      </c>
      <c r="L25" s="186">
        <v>49</v>
      </c>
      <c r="M25" s="185">
        <v>26</v>
      </c>
      <c r="N25" s="185">
        <v>45</v>
      </c>
      <c r="O25" s="186">
        <v>38</v>
      </c>
      <c r="P25" s="185">
        <v>37</v>
      </c>
      <c r="Q25" s="185">
        <v>17</v>
      </c>
      <c r="R25" s="320">
        <v>44</v>
      </c>
    </row>
    <row r="26" spans="2:18" ht="13.5" thickBot="1" x14ac:dyDescent="0.25">
      <c r="B26" s="174" t="s">
        <v>103</v>
      </c>
      <c r="C26" s="319">
        <f t="shared" ref="C26:K26" si="0">SUM(C11:C25)</f>
        <v>510</v>
      </c>
      <c r="D26" s="319">
        <f t="shared" si="0"/>
        <v>607</v>
      </c>
      <c r="E26" s="319">
        <f t="shared" si="0"/>
        <v>572</v>
      </c>
      <c r="F26" s="319">
        <f t="shared" si="0"/>
        <v>585</v>
      </c>
      <c r="G26" s="319">
        <f t="shared" si="0"/>
        <v>575</v>
      </c>
      <c r="H26" s="319">
        <f t="shared" si="0"/>
        <v>433</v>
      </c>
      <c r="I26" s="319">
        <f t="shared" si="0"/>
        <v>626</v>
      </c>
      <c r="J26" s="319">
        <f t="shared" si="0"/>
        <v>627</v>
      </c>
      <c r="K26" s="319">
        <f t="shared" si="0"/>
        <v>534</v>
      </c>
      <c r="L26" s="319">
        <f>SUM(L11:L25)</f>
        <v>564</v>
      </c>
      <c r="M26" s="319">
        <f t="shared" ref="M26:R26" si="1">SUM(M11:M25)</f>
        <v>639</v>
      </c>
      <c r="N26" s="319">
        <f t="shared" si="1"/>
        <v>685</v>
      </c>
      <c r="O26" s="319">
        <f t="shared" si="1"/>
        <v>650</v>
      </c>
      <c r="P26" s="319">
        <f t="shared" si="1"/>
        <v>554</v>
      </c>
      <c r="Q26" s="319">
        <f t="shared" si="1"/>
        <v>506</v>
      </c>
      <c r="R26" s="319">
        <f t="shared" si="1"/>
        <v>638</v>
      </c>
    </row>
    <row r="27" spans="2:18" ht="13.5" thickBot="1" x14ac:dyDescent="0.25">
      <c r="B27" s="174" t="s">
        <v>104</v>
      </c>
      <c r="C27" s="176">
        <f>+C26/15</f>
        <v>34</v>
      </c>
      <c r="D27" s="176">
        <f t="shared" ref="D27:R27" si="2">+D26/15</f>
        <v>40.466666666666669</v>
      </c>
      <c r="E27" s="176">
        <f t="shared" si="2"/>
        <v>38.133333333333333</v>
      </c>
      <c r="F27" s="176">
        <f t="shared" si="2"/>
        <v>39</v>
      </c>
      <c r="G27" s="176">
        <f t="shared" si="2"/>
        <v>38.333333333333336</v>
      </c>
      <c r="H27" s="176">
        <f t="shared" si="2"/>
        <v>28.866666666666667</v>
      </c>
      <c r="I27" s="176">
        <f t="shared" si="2"/>
        <v>41.733333333333334</v>
      </c>
      <c r="J27" s="176">
        <f t="shared" si="2"/>
        <v>41.8</v>
      </c>
      <c r="K27" s="176">
        <f t="shared" si="2"/>
        <v>35.6</v>
      </c>
      <c r="L27" s="176">
        <f t="shared" si="2"/>
        <v>37.6</v>
      </c>
      <c r="M27" s="176">
        <f t="shared" si="2"/>
        <v>42.6</v>
      </c>
      <c r="N27" s="225">
        <f t="shared" si="2"/>
        <v>45.666666666666664</v>
      </c>
      <c r="O27" s="176">
        <f t="shared" si="2"/>
        <v>43.333333333333336</v>
      </c>
      <c r="P27" s="176">
        <f t="shared" si="2"/>
        <v>36.93333333333333</v>
      </c>
      <c r="Q27" s="176">
        <f t="shared" si="2"/>
        <v>33.733333333333334</v>
      </c>
      <c r="R27" s="176">
        <f t="shared" si="2"/>
        <v>42.533333333333331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AE99"/>
  <sheetViews>
    <sheetView showGridLines="0" topLeftCell="A46" workbookViewId="0">
      <selection activeCell="N41" sqref="N41"/>
    </sheetView>
  </sheetViews>
  <sheetFormatPr defaultColWidth="9.140625" defaultRowHeight="12.75" x14ac:dyDescent="0.2"/>
  <cols>
    <col min="1" max="1" width="1.28515625" style="1" customWidth="1"/>
    <col min="2" max="2" width="20.285156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31" ht="60.75" customHeight="1" x14ac:dyDescent="0.55000000000000004">
      <c r="C1" s="748" t="s">
        <v>141</v>
      </c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9" t="s">
        <v>30</v>
      </c>
      <c r="S1" s="74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1" ht="3" customHeight="1" thickBot="1" x14ac:dyDescent="0.35">
      <c r="D3" s="2"/>
      <c r="E3" s="2"/>
      <c r="F3" s="3"/>
      <c r="K3" s="2"/>
      <c r="L3" s="3"/>
    </row>
    <row r="4" spans="1:31" x14ac:dyDescent="0.2">
      <c r="C4" s="117"/>
      <c r="D4" s="49"/>
      <c r="E4" s="108"/>
      <c r="F4" s="114"/>
      <c r="G4" s="120"/>
      <c r="H4" s="126"/>
      <c r="I4" s="6"/>
      <c r="J4" s="286"/>
      <c r="K4" s="111"/>
      <c r="L4" s="49"/>
      <c r="M4" s="120"/>
      <c r="N4" s="4"/>
      <c r="O4" s="122"/>
      <c r="P4" s="5"/>
      <c r="Q4" s="120"/>
      <c r="R4" s="292"/>
      <c r="S4" s="757" t="s">
        <v>152</v>
      </c>
    </row>
    <row r="5" spans="1:31" x14ac:dyDescent="0.2">
      <c r="C5" s="118"/>
      <c r="D5" s="50"/>
      <c r="E5" s="109"/>
      <c r="F5" s="115"/>
      <c r="G5" s="36"/>
      <c r="H5" s="127"/>
      <c r="I5" s="13"/>
      <c r="J5" s="287"/>
      <c r="K5" s="112"/>
      <c r="L5" s="50"/>
      <c r="M5" s="36"/>
      <c r="N5" s="10"/>
      <c r="O5" s="123"/>
      <c r="P5" s="11"/>
      <c r="Q5" s="36"/>
      <c r="R5" s="293"/>
      <c r="S5" s="751"/>
    </row>
    <row r="6" spans="1:31" x14ac:dyDescent="0.2">
      <c r="B6" s="1" t="s">
        <v>0</v>
      </c>
      <c r="C6" s="118"/>
      <c r="D6" s="50"/>
      <c r="E6" s="109"/>
      <c r="F6" s="115"/>
      <c r="G6" s="36"/>
      <c r="H6" s="127"/>
      <c r="I6" s="13"/>
      <c r="J6" s="287"/>
      <c r="K6" s="112"/>
      <c r="L6" s="50"/>
      <c r="M6" s="36"/>
      <c r="N6" s="10"/>
      <c r="O6" s="123"/>
      <c r="P6" s="11"/>
      <c r="Q6" s="36"/>
      <c r="R6" s="293"/>
      <c r="S6" s="751"/>
    </row>
    <row r="7" spans="1:31" ht="6" customHeight="1" x14ac:dyDescent="0.2">
      <c r="C7" s="118"/>
      <c r="D7" s="50"/>
      <c r="E7" s="109"/>
      <c r="F7" s="115"/>
      <c r="G7" s="36"/>
      <c r="H7" s="127"/>
      <c r="I7" s="13"/>
      <c r="J7" s="287"/>
      <c r="K7" s="112"/>
      <c r="L7" s="50"/>
      <c r="M7" s="36"/>
      <c r="N7" s="10"/>
      <c r="O7" s="123"/>
      <c r="P7" s="11"/>
      <c r="Q7" s="36"/>
      <c r="R7" s="293"/>
      <c r="S7" s="751"/>
    </row>
    <row r="8" spans="1:31" s="17" customFormat="1" ht="14.25" thickBot="1" x14ac:dyDescent="0.3">
      <c r="C8" s="119"/>
      <c r="D8" s="51"/>
      <c r="E8" s="110"/>
      <c r="F8" s="116"/>
      <c r="G8" s="121"/>
      <c r="H8" s="128"/>
      <c r="I8" s="41"/>
      <c r="J8" s="288"/>
      <c r="K8" s="113"/>
      <c r="L8" s="51"/>
      <c r="M8" s="121"/>
      <c r="N8" s="39"/>
      <c r="O8" s="124"/>
      <c r="P8" s="40"/>
      <c r="Q8" s="121"/>
      <c r="R8" s="294"/>
      <c r="S8" s="751"/>
    </row>
    <row r="9" spans="1:31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  <c r="S9" s="751"/>
    </row>
    <row r="10" spans="1:31" s="62" customFormat="1" ht="12" customHeight="1" thickBot="1" x14ac:dyDescent="0.2">
      <c r="C10" s="65" t="s">
        <v>4</v>
      </c>
      <c r="D10" s="65" t="s">
        <v>27</v>
      </c>
      <c r="E10" s="65" t="s">
        <v>29</v>
      </c>
      <c r="F10" s="65" t="s">
        <v>84</v>
      </c>
      <c r="G10" s="65" t="s">
        <v>119</v>
      </c>
      <c r="H10" s="65" t="s">
        <v>116</v>
      </c>
      <c r="I10" s="65" t="s">
        <v>23</v>
      </c>
      <c r="J10" s="65" t="s">
        <v>142</v>
      </c>
      <c r="K10" s="65" t="s">
        <v>25</v>
      </c>
      <c r="L10" s="65" t="s">
        <v>22</v>
      </c>
      <c r="M10" s="65" t="s">
        <v>117</v>
      </c>
      <c r="N10" s="65" t="s">
        <v>118</v>
      </c>
      <c r="O10" s="65" t="s">
        <v>68</v>
      </c>
      <c r="P10" s="65" t="s">
        <v>3</v>
      </c>
      <c r="Q10" s="65" t="s">
        <v>112</v>
      </c>
      <c r="R10" s="295" t="s">
        <v>148</v>
      </c>
      <c r="S10" s="752"/>
    </row>
    <row r="11" spans="1:31" s="130" customFormat="1" ht="12" customHeight="1" x14ac:dyDescent="0.2">
      <c r="B11" s="753" t="s">
        <v>143</v>
      </c>
      <c r="C11" s="755">
        <v>0</v>
      </c>
      <c r="D11" s="755">
        <v>123.25</v>
      </c>
      <c r="E11" s="755">
        <v>0</v>
      </c>
      <c r="F11" s="755">
        <v>1.5</v>
      </c>
      <c r="G11" s="755">
        <v>52.5</v>
      </c>
      <c r="H11" s="755">
        <v>0</v>
      </c>
      <c r="I11" s="755">
        <v>0</v>
      </c>
      <c r="J11" s="755">
        <v>0</v>
      </c>
      <c r="K11" s="755">
        <v>0</v>
      </c>
      <c r="L11" s="755">
        <v>0</v>
      </c>
      <c r="M11" s="755">
        <v>113.75</v>
      </c>
      <c r="N11" s="755">
        <v>0</v>
      </c>
      <c r="O11" s="755">
        <v>0</v>
      </c>
      <c r="P11" s="755">
        <v>0</v>
      </c>
      <c r="Q11" s="755">
        <v>0</v>
      </c>
      <c r="R11" s="755">
        <v>0</v>
      </c>
      <c r="S11" s="755">
        <f>SUM(C11:R12)</f>
        <v>291</v>
      </c>
    </row>
    <row r="12" spans="1:31" s="130" customFormat="1" ht="12" customHeight="1" thickBot="1" x14ac:dyDescent="0.25">
      <c r="B12" s="754"/>
      <c r="C12" s="756"/>
      <c r="D12" s="756"/>
      <c r="E12" s="756"/>
      <c r="F12" s="756"/>
      <c r="G12" s="756"/>
      <c r="H12" s="756"/>
      <c r="I12" s="756"/>
      <c r="J12" s="756"/>
      <c r="K12" s="756"/>
      <c r="L12" s="756"/>
      <c r="M12" s="756"/>
      <c r="N12" s="756"/>
      <c r="O12" s="756"/>
      <c r="P12" s="756"/>
      <c r="Q12" s="756"/>
      <c r="R12" s="756"/>
      <c r="S12" s="756"/>
    </row>
    <row r="13" spans="1:31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31" x14ac:dyDescent="0.2">
      <c r="B14" s="135" t="s">
        <v>32</v>
      </c>
      <c r="C14" s="132">
        <v>10</v>
      </c>
      <c r="D14" s="132">
        <v>0</v>
      </c>
      <c r="E14" s="132">
        <v>10</v>
      </c>
      <c r="F14" s="132">
        <v>0</v>
      </c>
      <c r="G14" s="132">
        <v>10</v>
      </c>
      <c r="H14" s="132">
        <v>0</v>
      </c>
      <c r="I14" s="132">
        <v>0</v>
      </c>
      <c r="J14" s="132">
        <v>10</v>
      </c>
      <c r="K14" s="132">
        <v>0</v>
      </c>
      <c r="L14" s="132">
        <v>10</v>
      </c>
      <c r="M14" s="132">
        <v>10</v>
      </c>
      <c r="N14" s="132">
        <v>0</v>
      </c>
      <c r="O14" s="132">
        <v>10</v>
      </c>
      <c r="P14" s="132">
        <v>0</v>
      </c>
      <c r="Q14" s="132">
        <v>10</v>
      </c>
      <c r="R14" s="132">
        <v>0</v>
      </c>
      <c r="S14" s="138">
        <f t="shared" ref="S14:S31" si="0">SUM(C14:R14)</f>
        <v>80</v>
      </c>
    </row>
    <row r="15" spans="1:31" x14ac:dyDescent="0.2">
      <c r="B15" s="139" t="s">
        <v>33</v>
      </c>
      <c r="C15" s="132">
        <v>10</v>
      </c>
      <c r="D15" s="132">
        <v>0</v>
      </c>
      <c r="E15" s="132">
        <v>0</v>
      </c>
      <c r="F15" s="132">
        <v>0</v>
      </c>
      <c r="G15" s="132">
        <v>10</v>
      </c>
      <c r="H15" s="132">
        <v>0</v>
      </c>
      <c r="I15" s="132">
        <v>10</v>
      </c>
      <c r="J15" s="132">
        <v>0</v>
      </c>
      <c r="K15" s="132">
        <v>10</v>
      </c>
      <c r="L15" s="132">
        <v>10</v>
      </c>
      <c r="M15" s="132">
        <v>10</v>
      </c>
      <c r="N15" s="132">
        <v>0</v>
      </c>
      <c r="O15" s="132">
        <v>10</v>
      </c>
      <c r="P15" s="132">
        <v>0</v>
      </c>
      <c r="Q15" s="132">
        <v>10</v>
      </c>
      <c r="R15" s="132">
        <v>0</v>
      </c>
      <c r="S15" s="142">
        <f t="shared" si="0"/>
        <v>80</v>
      </c>
    </row>
    <row r="16" spans="1:31" x14ac:dyDescent="0.2">
      <c r="B16" s="135" t="s">
        <v>34</v>
      </c>
      <c r="C16" s="132">
        <v>10</v>
      </c>
      <c r="D16" s="132">
        <v>10</v>
      </c>
      <c r="E16" s="132">
        <v>10</v>
      </c>
      <c r="F16" s="132">
        <v>0</v>
      </c>
      <c r="G16" s="132">
        <v>0</v>
      </c>
      <c r="H16" s="132">
        <v>10</v>
      </c>
      <c r="I16" s="132">
        <v>0</v>
      </c>
      <c r="J16" s="132">
        <v>0</v>
      </c>
      <c r="K16" s="132">
        <v>10</v>
      </c>
      <c r="L16" s="132">
        <v>10</v>
      </c>
      <c r="M16" s="132">
        <v>0</v>
      </c>
      <c r="N16" s="132">
        <v>0</v>
      </c>
      <c r="O16" s="132">
        <v>0</v>
      </c>
      <c r="P16" s="132">
        <v>0</v>
      </c>
      <c r="Q16" s="132">
        <v>10</v>
      </c>
      <c r="R16" s="132">
        <v>10</v>
      </c>
      <c r="S16" s="138">
        <f t="shared" si="0"/>
        <v>80</v>
      </c>
    </row>
    <row r="17" spans="1:22" x14ac:dyDescent="0.2">
      <c r="B17" s="139" t="s">
        <v>47</v>
      </c>
      <c r="C17" s="209">
        <v>10</v>
      </c>
      <c r="D17" s="209">
        <v>10</v>
      </c>
      <c r="E17" s="209">
        <v>10</v>
      </c>
      <c r="F17" s="209"/>
      <c r="G17" s="210"/>
      <c r="H17" s="209">
        <v>10</v>
      </c>
      <c r="I17" s="210">
        <v>10</v>
      </c>
      <c r="J17" s="209">
        <v>10</v>
      </c>
      <c r="K17" s="210">
        <v>10</v>
      </c>
      <c r="L17" s="209">
        <v>10</v>
      </c>
      <c r="M17" s="209"/>
      <c r="N17" s="209">
        <v>10</v>
      </c>
      <c r="O17" s="209"/>
      <c r="P17" s="209"/>
      <c r="Q17" s="209">
        <v>10</v>
      </c>
      <c r="R17" s="209"/>
      <c r="S17" s="211">
        <f t="shared" si="0"/>
        <v>100</v>
      </c>
      <c r="V17"/>
    </row>
    <row r="18" spans="1:22" x14ac:dyDescent="0.2">
      <c r="B18" s="135" t="s">
        <v>35</v>
      </c>
      <c r="C18" s="132">
        <v>0</v>
      </c>
      <c r="D18" s="132">
        <v>10</v>
      </c>
      <c r="E18" s="132">
        <v>10</v>
      </c>
      <c r="F18" s="132">
        <v>0</v>
      </c>
      <c r="G18" s="132">
        <v>10</v>
      </c>
      <c r="H18" s="132">
        <v>10</v>
      </c>
      <c r="I18" s="132">
        <v>10</v>
      </c>
      <c r="J18" s="132">
        <v>0</v>
      </c>
      <c r="K18" s="132">
        <v>10</v>
      </c>
      <c r="L18" s="132">
        <v>0</v>
      </c>
      <c r="M18" s="132">
        <v>0</v>
      </c>
      <c r="N18" s="132">
        <v>0</v>
      </c>
      <c r="O18" s="132">
        <v>10</v>
      </c>
      <c r="P18" s="132">
        <v>10</v>
      </c>
      <c r="Q18" s="132">
        <v>0</v>
      </c>
      <c r="R18" s="132">
        <v>0</v>
      </c>
      <c r="S18" s="138">
        <f t="shared" si="0"/>
        <v>80</v>
      </c>
    </row>
    <row r="19" spans="1:22" x14ac:dyDescent="0.2">
      <c r="B19" s="139" t="s">
        <v>36</v>
      </c>
      <c r="C19" s="132">
        <v>10</v>
      </c>
      <c r="D19" s="132">
        <v>0</v>
      </c>
      <c r="E19" s="132">
        <v>0</v>
      </c>
      <c r="F19" s="132">
        <v>0</v>
      </c>
      <c r="G19" s="132">
        <v>10</v>
      </c>
      <c r="H19" s="132">
        <v>0</v>
      </c>
      <c r="I19" s="132">
        <v>10</v>
      </c>
      <c r="J19" s="132">
        <v>10</v>
      </c>
      <c r="K19" s="132">
        <v>10</v>
      </c>
      <c r="L19" s="132">
        <v>10</v>
      </c>
      <c r="M19" s="132">
        <v>0</v>
      </c>
      <c r="N19" s="132">
        <v>10</v>
      </c>
      <c r="O19" s="132">
        <v>10</v>
      </c>
      <c r="P19" s="132">
        <v>0</v>
      </c>
      <c r="Q19" s="132">
        <v>0</v>
      </c>
      <c r="R19" s="132">
        <v>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0</v>
      </c>
      <c r="E20" s="132">
        <v>0</v>
      </c>
      <c r="F20" s="132">
        <v>10</v>
      </c>
      <c r="G20" s="132">
        <v>10</v>
      </c>
      <c r="H20" s="132">
        <v>0</v>
      </c>
      <c r="I20" s="132">
        <v>0</v>
      </c>
      <c r="J20" s="132">
        <v>10</v>
      </c>
      <c r="K20" s="132">
        <v>10</v>
      </c>
      <c r="L20" s="132">
        <v>10</v>
      </c>
      <c r="M20" s="132">
        <v>0</v>
      </c>
      <c r="N20" s="132">
        <v>10</v>
      </c>
      <c r="O20" s="132">
        <v>10</v>
      </c>
      <c r="P20" s="132">
        <v>10</v>
      </c>
      <c r="Q20" s="132">
        <v>0</v>
      </c>
      <c r="R20" s="132">
        <v>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/>
      <c r="D21" s="222"/>
      <c r="E21" s="222">
        <v>10</v>
      </c>
      <c r="F21" s="222">
        <v>10</v>
      </c>
      <c r="G21" s="223"/>
      <c r="H21" s="222">
        <v>10</v>
      </c>
      <c r="I21" s="222">
        <v>10</v>
      </c>
      <c r="J21" s="222"/>
      <c r="K21" s="223">
        <v>10</v>
      </c>
      <c r="L21" s="222"/>
      <c r="M21" s="222">
        <v>10</v>
      </c>
      <c r="N21" s="222">
        <v>10</v>
      </c>
      <c r="O21" s="222"/>
      <c r="P21" s="222"/>
      <c r="Q21" s="222"/>
      <c r="R21" s="222">
        <v>10</v>
      </c>
      <c r="S21" s="224">
        <f t="shared" si="0"/>
        <v>80</v>
      </c>
    </row>
    <row r="22" spans="1:22" x14ac:dyDescent="0.2">
      <c r="B22" s="135" t="s">
        <v>38</v>
      </c>
      <c r="C22" s="132">
        <v>10</v>
      </c>
      <c r="D22" s="132">
        <v>0</v>
      </c>
      <c r="E22" s="132">
        <v>10</v>
      </c>
      <c r="F22" s="132">
        <v>10</v>
      </c>
      <c r="G22" s="132">
        <v>0</v>
      </c>
      <c r="H22" s="132">
        <v>10</v>
      </c>
      <c r="I22" s="132">
        <v>0</v>
      </c>
      <c r="J22" s="132">
        <v>0</v>
      </c>
      <c r="K22" s="132">
        <v>10</v>
      </c>
      <c r="L22" s="132">
        <v>0</v>
      </c>
      <c r="M22" s="132">
        <v>10</v>
      </c>
      <c r="N22" s="132">
        <v>10</v>
      </c>
      <c r="O22" s="132">
        <v>10</v>
      </c>
      <c r="P22" s="132">
        <v>0</v>
      </c>
      <c r="Q22" s="132">
        <v>0</v>
      </c>
      <c r="R22" s="132">
        <v>0</v>
      </c>
      <c r="S22" s="221">
        <f t="shared" si="0"/>
        <v>80</v>
      </c>
    </row>
    <row r="23" spans="1:22" x14ac:dyDescent="0.2">
      <c r="B23" s="139" t="s">
        <v>39</v>
      </c>
      <c r="C23" s="132">
        <v>0</v>
      </c>
      <c r="D23" s="132">
        <v>0</v>
      </c>
      <c r="E23" s="132">
        <v>0</v>
      </c>
      <c r="F23" s="132">
        <v>10</v>
      </c>
      <c r="G23" s="132">
        <v>10</v>
      </c>
      <c r="H23" s="132">
        <v>0</v>
      </c>
      <c r="I23" s="132">
        <v>0</v>
      </c>
      <c r="J23" s="132">
        <v>0</v>
      </c>
      <c r="K23" s="132">
        <v>10</v>
      </c>
      <c r="L23" s="132">
        <v>10</v>
      </c>
      <c r="M23" s="132">
        <v>10</v>
      </c>
      <c r="N23" s="132">
        <v>0</v>
      </c>
      <c r="O23" s="132">
        <v>0</v>
      </c>
      <c r="P23" s="132">
        <v>10</v>
      </c>
      <c r="Q23" s="132">
        <v>10</v>
      </c>
      <c r="R23" s="132">
        <v>10</v>
      </c>
      <c r="S23" s="142">
        <f t="shared" si="0"/>
        <v>80</v>
      </c>
    </row>
    <row r="24" spans="1:22" x14ac:dyDescent="0.2">
      <c r="B24" s="135" t="s">
        <v>40</v>
      </c>
      <c r="C24" s="132">
        <v>10</v>
      </c>
      <c r="D24" s="132">
        <v>10</v>
      </c>
      <c r="E24" s="132">
        <v>0</v>
      </c>
      <c r="F24" s="132">
        <v>0</v>
      </c>
      <c r="G24" s="132">
        <v>10</v>
      </c>
      <c r="H24" s="132">
        <v>10</v>
      </c>
      <c r="I24" s="132">
        <v>10</v>
      </c>
      <c r="J24" s="132">
        <v>10</v>
      </c>
      <c r="K24" s="132">
        <v>0</v>
      </c>
      <c r="L24" s="132">
        <v>0</v>
      </c>
      <c r="M24" s="132">
        <v>0</v>
      </c>
      <c r="N24" s="132">
        <v>10</v>
      </c>
      <c r="O24" s="132">
        <v>10</v>
      </c>
      <c r="P24" s="132">
        <v>0</v>
      </c>
      <c r="Q24" s="132">
        <v>0</v>
      </c>
      <c r="R24" s="132">
        <v>0</v>
      </c>
      <c r="S24" s="138">
        <f t="shared" si="0"/>
        <v>80</v>
      </c>
    </row>
    <row r="25" spans="1:22" x14ac:dyDescent="0.2">
      <c r="B25" s="139" t="s">
        <v>47</v>
      </c>
      <c r="C25" s="222"/>
      <c r="D25" s="222"/>
      <c r="E25" s="222">
        <v>10</v>
      </c>
      <c r="F25" s="222"/>
      <c r="G25" s="223"/>
      <c r="H25" s="222"/>
      <c r="I25" s="222">
        <v>10</v>
      </c>
      <c r="J25" s="222">
        <v>10</v>
      </c>
      <c r="K25" s="223"/>
      <c r="L25" s="222"/>
      <c r="M25" s="223">
        <v>10</v>
      </c>
      <c r="N25" s="222"/>
      <c r="O25" s="222"/>
      <c r="P25" s="222"/>
      <c r="Q25" s="223"/>
      <c r="R25" s="222">
        <v>10</v>
      </c>
      <c r="S25" s="211">
        <f t="shared" si="0"/>
        <v>50</v>
      </c>
    </row>
    <row r="26" spans="1:22" x14ac:dyDescent="0.2">
      <c r="B26" s="135" t="s">
        <v>41</v>
      </c>
      <c r="C26" s="132">
        <v>10</v>
      </c>
      <c r="D26" s="132">
        <v>10</v>
      </c>
      <c r="E26" s="132">
        <v>0</v>
      </c>
      <c r="F26" s="132">
        <v>0</v>
      </c>
      <c r="G26" s="132">
        <v>10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0</v>
      </c>
      <c r="N26" s="132">
        <v>0</v>
      </c>
      <c r="O26" s="132">
        <v>10</v>
      </c>
      <c r="P26" s="132">
        <v>10</v>
      </c>
      <c r="Q26" s="132">
        <v>0</v>
      </c>
      <c r="R26" s="132">
        <v>0</v>
      </c>
      <c r="S26" s="138">
        <f t="shared" si="0"/>
        <v>80</v>
      </c>
    </row>
    <row r="27" spans="1:22" x14ac:dyDescent="0.2">
      <c r="B27" s="139" t="s">
        <v>42</v>
      </c>
      <c r="C27" s="132">
        <v>0</v>
      </c>
      <c r="D27" s="132">
        <v>10</v>
      </c>
      <c r="E27" s="132">
        <v>10</v>
      </c>
      <c r="F27" s="132">
        <v>0</v>
      </c>
      <c r="G27" s="132">
        <v>10</v>
      </c>
      <c r="H27" s="132">
        <v>0</v>
      </c>
      <c r="I27" s="132">
        <v>10</v>
      </c>
      <c r="J27" s="132">
        <v>0</v>
      </c>
      <c r="K27" s="132">
        <v>10</v>
      </c>
      <c r="L27" s="132">
        <v>0</v>
      </c>
      <c r="M27" s="132">
        <v>10</v>
      </c>
      <c r="N27" s="132">
        <v>0</v>
      </c>
      <c r="O27" s="132">
        <v>10</v>
      </c>
      <c r="P27" s="132">
        <v>0</v>
      </c>
      <c r="Q27" s="132">
        <v>0</v>
      </c>
      <c r="R27" s="132">
        <v>10</v>
      </c>
      <c r="S27" s="142">
        <f t="shared" si="0"/>
        <v>80</v>
      </c>
    </row>
    <row r="28" spans="1:22" x14ac:dyDescent="0.2">
      <c r="B28" s="135" t="s">
        <v>43</v>
      </c>
      <c r="C28" s="132">
        <v>10</v>
      </c>
      <c r="D28" s="132">
        <v>10</v>
      </c>
      <c r="E28" s="132">
        <v>10</v>
      </c>
      <c r="F28" s="132">
        <v>10</v>
      </c>
      <c r="G28" s="132">
        <v>10</v>
      </c>
      <c r="H28" s="132">
        <v>0</v>
      </c>
      <c r="I28" s="132">
        <v>0</v>
      </c>
      <c r="J28" s="132">
        <v>0</v>
      </c>
      <c r="K28" s="132">
        <v>0</v>
      </c>
      <c r="L28" s="132">
        <v>10</v>
      </c>
      <c r="M28" s="132">
        <v>10</v>
      </c>
      <c r="N28" s="132">
        <v>10</v>
      </c>
      <c r="O28" s="132">
        <v>0</v>
      </c>
      <c r="P28" s="132">
        <v>0</v>
      </c>
      <c r="Q28" s="132">
        <v>0</v>
      </c>
      <c r="R28" s="132">
        <v>0</v>
      </c>
      <c r="S28" s="138">
        <f t="shared" si="0"/>
        <v>80</v>
      </c>
    </row>
    <row r="29" spans="1:22" x14ac:dyDescent="0.2">
      <c r="B29" s="139" t="s">
        <v>44</v>
      </c>
      <c r="C29" s="132">
        <v>0</v>
      </c>
      <c r="D29" s="132">
        <v>0</v>
      </c>
      <c r="E29" s="132">
        <v>10</v>
      </c>
      <c r="F29" s="132">
        <v>0</v>
      </c>
      <c r="G29" s="132">
        <v>10</v>
      </c>
      <c r="H29" s="132">
        <v>10</v>
      </c>
      <c r="I29" s="132">
        <v>0</v>
      </c>
      <c r="J29" s="132">
        <v>10</v>
      </c>
      <c r="K29" s="132">
        <v>10</v>
      </c>
      <c r="L29" s="132">
        <v>0</v>
      </c>
      <c r="M29" s="132">
        <v>0</v>
      </c>
      <c r="N29" s="132">
        <v>10</v>
      </c>
      <c r="O29" s="132">
        <v>0</v>
      </c>
      <c r="P29" s="132">
        <v>10</v>
      </c>
      <c r="Q29" s="132">
        <v>10</v>
      </c>
      <c r="R29" s="132">
        <v>0</v>
      </c>
      <c r="S29" s="142">
        <f t="shared" si="0"/>
        <v>80</v>
      </c>
    </row>
    <row r="30" spans="1:22" x14ac:dyDescent="0.2">
      <c r="B30" s="135" t="s">
        <v>45</v>
      </c>
      <c r="C30" s="132">
        <v>10</v>
      </c>
      <c r="D30" s="132">
        <v>10</v>
      </c>
      <c r="E30" s="132">
        <v>10</v>
      </c>
      <c r="F30" s="132">
        <v>0</v>
      </c>
      <c r="G30" s="132">
        <v>10</v>
      </c>
      <c r="H30" s="132">
        <v>10</v>
      </c>
      <c r="I30" s="132">
        <v>0</v>
      </c>
      <c r="J30" s="132">
        <v>0</v>
      </c>
      <c r="K30" s="132">
        <v>0</v>
      </c>
      <c r="L30" s="132">
        <v>10</v>
      </c>
      <c r="M30" s="132">
        <v>0</v>
      </c>
      <c r="N30" s="132">
        <v>0</v>
      </c>
      <c r="O30" s="132">
        <v>10</v>
      </c>
      <c r="P30" s="132">
        <v>10</v>
      </c>
      <c r="Q30" s="132">
        <v>0</v>
      </c>
      <c r="R30" s="132">
        <v>0</v>
      </c>
      <c r="S30" s="138">
        <f t="shared" si="0"/>
        <v>80</v>
      </c>
    </row>
    <row r="31" spans="1:22" ht="13.5" thickBot="1" x14ac:dyDescent="0.25">
      <c r="B31" s="143" t="s">
        <v>46</v>
      </c>
      <c r="C31" s="132">
        <v>0</v>
      </c>
      <c r="D31" s="132">
        <v>10</v>
      </c>
      <c r="E31" s="132">
        <v>10</v>
      </c>
      <c r="F31" s="132">
        <v>0</v>
      </c>
      <c r="G31" s="132">
        <v>10</v>
      </c>
      <c r="H31" s="132">
        <v>10</v>
      </c>
      <c r="I31" s="132">
        <v>0</v>
      </c>
      <c r="J31" s="132">
        <v>0</v>
      </c>
      <c r="K31" s="132">
        <v>10</v>
      </c>
      <c r="L31" s="132">
        <v>0</v>
      </c>
      <c r="M31" s="132">
        <v>0</v>
      </c>
      <c r="N31" s="132">
        <v>10</v>
      </c>
      <c r="O31" s="132">
        <v>10</v>
      </c>
      <c r="P31" s="132">
        <v>0</v>
      </c>
      <c r="Q31" s="132">
        <v>0</v>
      </c>
      <c r="R31" s="132">
        <v>10</v>
      </c>
      <c r="S31" s="144">
        <f t="shared" si="0"/>
        <v>80</v>
      </c>
    </row>
    <row r="32" spans="1:22" ht="13.5" thickBot="1" x14ac:dyDescent="0.25">
      <c r="B32" s="245" t="s">
        <v>144</v>
      </c>
      <c r="C32" s="163">
        <f>SUM(C13:C31)</f>
        <v>118.75</v>
      </c>
      <c r="D32" s="163">
        <f t="shared" ref="D32:S32" si="1">SUM(D13:D31)</f>
        <v>108.75</v>
      </c>
      <c r="E32" s="163">
        <f t="shared" si="1"/>
        <v>138.75</v>
      </c>
      <c r="F32" s="163">
        <f t="shared" si="1"/>
        <v>68.75</v>
      </c>
      <c r="G32" s="163">
        <f t="shared" si="1"/>
        <v>148.75</v>
      </c>
      <c r="H32" s="163">
        <f t="shared" si="1"/>
        <v>118.75</v>
      </c>
      <c r="I32" s="163">
        <f t="shared" si="1"/>
        <v>108.75</v>
      </c>
      <c r="J32" s="163">
        <f t="shared" si="1"/>
        <v>88.75</v>
      </c>
      <c r="K32" s="163">
        <f t="shared" si="1"/>
        <v>138.75</v>
      </c>
      <c r="L32" s="163">
        <f t="shared" si="1"/>
        <v>118.75</v>
      </c>
      <c r="M32" s="163">
        <f t="shared" si="1"/>
        <v>98.75</v>
      </c>
      <c r="N32" s="163">
        <f t="shared" si="1"/>
        <v>108.75</v>
      </c>
      <c r="O32" s="163">
        <f t="shared" si="1"/>
        <v>128.75</v>
      </c>
      <c r="P32" s="163">
        <f t="shared" si="1"/>
        <v>78.75</v>
      </c>
      <c r="Q32" s="163">
        <f t="shared" si="1"/>
        <v>78.75</v>
      </c>
      <c r="R32" s="163">
        <f t="shared" si="1"/>
        <v>78.75</v>
      </c>
      <c r="S32" s="163">
        <f t="shared" si="1"/>
        <v>1730</v>
      </c>
    </row>
    <row r="33" spans="2:19" ht="16.5" thickBot="1" x14ac:dyDescent="0.3">
      <c r="B33" s="285" t="s">
        <v>145</v>
      </c>
      <c r="C33" s="284">
        <f t="shared" ref="C33:S33" si="2">+C11+C32</f>
        <v>118.75</v>
      </c>
      <c r="D33" s="284">
        <f t="shared" si="2"/>
        <v>232</v>
      </c>
      <c r="E33" s="284">
        <f t="shared" si="2"/>
        <v>138.75</v>
      </c>
      <c r="F33" s="284">
        <f t="shared" si="2"/>
        <v>70.25</v>
      </c>
      <c r="G33" s="284">
        <f t="shared" si="2"/>
        <v>201.25</v>
      </c>
      <c r="H33" s="284">
        <f t="shared" si="2"/>
        <v>118.75</v>
      </c>
      <c r="I33" s="284">
        <f t="shared" si="2"/>
        <v>108.75</v>
      </c>
      <c r="J33" s="284">
        <f t="shared" si="2"/>
        <v>88.75</v>
      </c>
      <c r="K33" s="284">
        <f t="shared" si="2"/>
        <v>138.75</v>
      </c>
      <c r="L33" s="284">
        <f t="shared" si="2"/>
        <v>118.75</v>
      </c>
      <c r="M33" s="284">
        <f t="shared" si="2"/>
        <v>212.5</v>
      </c>
      <c r="N33" s="284">
        <f t="shared" si="2"/>
        <v>108.75</v>
      </c>
      <c r="O33" s="284">
        <f t="shared" si="2"/>
        <v>128.75</v>
      </c>
      <c r="P33" s="284">
        <f t="shared" si="2"/>
        <v>78.75</v>
      </c>
      <c r="Q33" s="284">
        <f t="shared" si="2"/>
        <v>78.75</v>
      </c>
      <c r="R33" s="284">
        <f t="shared" si="2"/>
        <v>78.75</v>
      </c>
      <c r="S33" s="284">
        <f t="shared" si="2"/>
        <v>2021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46" t="s">
        <v>146</v>
      </c>
      <c r="C35" s="743"/>
      <c r="D35" s="743"/>
      <c r="E35" s="743"/>
      <c r="F35" s="743"/>
      <c r="G35" s="743"/>
      <c r="H35" s="743"/>
      <c r="I35" s="743"/>
      <c r="J35" s="743"/>
      <c r="K35" s="743"/>
      <c r="L35" s="743"/>
      <c r="M35" s="743"/>
      <c r="N35" s="743">
        <v>146.5</v>
      </c>
      <c r="O35" s="743">
        <v>302.68</v>
      </c>
      <c r="P35" s="743"/>
      <c r="Q35" s="743"/>
      <c r="R35" s="743"/>
      <c r="S35" s="743">
        <f>SUM(C35:R36)</f>
        <v>449.18</v>
      </c>
    </row>
    <row r="36" spans="2:19" s="130" customFormat="1" ht="12" customHeight="1" thickBot="1" x14ac:dyDescent="0.25">
      <c r="B36" s="747"/>
      <c r="C36" s="744"/>
      <c r="D36" s="744"/>
      <c r="E36" s="744"/>
      <c r="F36" s="744"/>
      <c r="G36" s="744"/>
      <c r="H36" s="744"/>
      <c r="I36" s="744"/>
      <c r="J36" s="744"/>
      <c r="K36" s="744"/>
      <c r="L36" s="744"/>
      <c r="M36" s="745"/>
      <c r="N36" s="744"/>
      <c r="O36" s="744"/>
      <c r="P36" s="744"/>
      <c r="Q36" s="744"/>
      <c r="R36" s="744"/>
      <c r="S36" s="745"/>
    </row>
    <row r="37" spans="2:19" x14ac:dyDescent="0.2">
      <c r="B37" s="240" t="s">
        <v>49</v>
      </c>
      <c r="C37" s="148"/>
      <c r="D37" s="146">
        <v>142</v>
      </c>
      <c r="E37" s="146"/>
      <c r="F37" s="146"/>
      <c r="G37" s="147">
        <v>71.25</v>
      </c>
      <c r="H37" s="146"/>
      <c r="I37" s="146">
        <v>40</v>
      </c>
      <c r="J37" s="146">
        <v>37</v>
      </c>
      <c r="K37" s="147"/>
      <c r="L37" s="243"/>
      <c r="M37" s="146"/>
      <c r="N37" s="148"/>
      <c r="O37" s="146"/>
      <c r="P37" s="146"/>
      <c r="Q37" s="146"/>
      <c r="R37" s="243"/>
      <c r="S37" s="146">
        <f t="shared" ref="S37:S52" si="3">SUM(C37:R37)</f>
        <v>290.25</v>
      </c>
    </row>
    <row r="38" spans="2:19" x14ac:dyDescent="0.2">
      <c r="B38" s="241" t="s">
        <v>50</v>
      </c>
      <c r="C38" s="152"/>
      <c r="D38" s="150"/>
      <c r="E38" s="150"/>
      <c r="F38" s="150"/>
      <c r="G38" s="151"/>
      <c r="H38" s="150"/>
      <c r="I38" s="151"/>
      <c r="J38" s="150"/>
      <c r="K38" s="151"/>
      <c r="L38" s="239"/>
      <c r="M38" s="154"/>
      <c r="N38" s="152"/>
      <c r="O38" s="150"/>
      <c r="P38" s="150"/>
      <c r="Q38" s="151"/>
      <c r="R38" s="239"/>
      <c r="S38" s="154">
        <f t="shared" si="3"/>
        <v>0</v>
      </c>
    </row>
    <row r="39" spans="2:19" x14ac:dyDescent="0.2">
      <c r="B39" s="241" t="s">
        <v>51</v>
      </c>
      <c r="C39" s="259"/>
      <c r="D39" s="154"/>
      <c r="E39" s="154"/>
      <c r="F39" s="154"/>
      <c r="G39" s="155"/>
      <c r="H39" s="154"/>
      <c r="I39" s="155"/>
      <c r="J39" s="154"/>
      <c r="K39" s="155"/>
      <c r="L39" s="157"/>
      <c r="M39" s="154"/>
      <c r="N39" s="156"/>
      <c r="O39" s="154"/>
      <c r="P39" s="154"/>
      <c r="Q39" s="155"/>
      <c r="R39" s="157"/>
      <c r="S39" s="154">
        <f t="shared" si="3"/>
        <v>0</v>
      </c>
    </row>
    <row r="40" spans="2:19" x14ac:dyDescent="0.2">
      <c r="B40" s="241" t="s">
        <v>52</v>
      </c>
      <c r="C40" s="156"/>
      <c r="D40" s="154"/>
      <c r="E40" s="154"/>
      <c r="F40" s="154"/>
      <c r="G40" s="155"/>
      <c r="H40" s="154"/>
      <c r="I40" s="155"/>
      <c r="J40" s="154"/>
      <c r="K40" s="155"/>
      <c r="L40" s="157"/>
      <c r="M40" s="154"/>
      <c r="N40" s="156"/>
      <c r="O40" s="154"/>
      <c r="P40" s="154"/>
      <c r="Q40" s="155"/>
      <c r="R40" s="157"/>
      <c r="S40" s="154">
        <f t="shared" si="3"/>
        <v>0</v>
      </c>
    </row>
    <row r="41" spans="2:19" x14ac:dyDescent="0.2">
      <c r="B41" s="241" t="s">
        <v>53</v>
      </c>
      <c r="C41" s="152"/>
      <c r="D41" s="150"/>
      <c r="E41" s="150"/>
      <c r="F41" s="150"/>
      <c r="G41" s="151"/>
      <c r="H41" s="150"/>
      <c r="I41" s="151"/>
      <c r="J41" s="150"/>
      <c r="K41" s="151"/>
      <c r="L41" s="239"/>
      <c r="M41" s="154"/>
      <c r="N41" s="152"/>
      <c r="O41" s="150"/>
      <c r="P41" s="150"/>
      <c r="Q41" s="151"/>
      <c r="R41" s="239"/>
      <c r="S41" s="154">
        <f t="shared" si="3"/>
        <v>0</v>
      </c>
    </row>
    <row r="42" spans="2:19" x14ac:dyDescent="0.2">
      <c r="B42" s="241" t="s">
        <v>54</v>
      </c>
      <c r="C42" s="156"/>
      <c r="D42" s="259"/>
      <c r="E42" s="154"/>
      <c r="F42" s="154"/>
      <c r="G42" s="154"/>
      <c r="H42" s="154"/>
      <c r="I42" s="154"/>
      <c r="J42" s="154"/>
      <c r="K42" s="154"/>
      <c r="L42" s="157"/>
      <c r="M42" s="154">
        <v>200</v>
      </c>
      <c r="N42" s="156"/>
      <c r="O42" s="154"/>
      <c r="P42" s="154"/>
      <c r="Q42" s="154"/>
      <c r="R42" s="157"/>
      <c r="S42" s="154">
        <f t="shared" si="3"/>
        <v>200</v>
      </c>
    </row>
    <row r="43" spans="2:19" x14ac:dyDescent="0.2">
      <c r="B43" s="241" t="s">
        <v>55</v>
      </c>
      <c r="C43" s="156"/>
      <c r="D43" s="154"/>
      <c r="E43" s="154"/>
      <c r="F43" s="154"/>
      <c r="G43" s="154"/>
      <c r="H43" s="154"/>
      <c r="I43" s="154"/>
      <c r="J43" s="154"/>
      <c r="K43" s="154"/>
      <c r="L43" s="157"/>
      <c r="M43" s="154"/>
      <c r="N43" s="156"/>
      <c r="O43" s="154"/>
      <c r="P43" s="154"/>
      <c r="Q43" s="154"/>
      <c r="R43" s="157"/>
      <c r="S43" s="154">
        <f t="shared" si="3"/>
        <v>0</v>
      </c>
    </row>
    <row r="44" spans="2:19" x14ac:dyDescent="0.2">
      <c r="B44" s="241" t="s">
        <v>56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7"/>
      <c r="M44" s="154"/>
      <c r="N44" s="156"/>
      <c r="O44" s="154"/>
      <c r="P44" s="154"/>
      <c r="Q44" s="155"/>
      <c r="R44" s="157"/>
      <c r="S44" s="154">
        <f t="shared" si="3"/>
        <v>0</v>
      </c>
    </row>
    <row r="45" spans="2:19" x14ac:dyDescent="0.2">
      <c r="B45" s="241" t="s">
        <v>57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7"/>
      <c r="M45" s="154"/>
      <c r="N45" s="156"/>
      <c r="O45" s="154"/>
      <c r="P45" s="154"/>
      <c r="Q45" s="155"/>
      <c r="R45" s="157"/>
      <c r="S45" s="154">
        <f t="shared" si="3"/>
        <v>0</v>
      </c>
    </row>
    <row r="46" spans="2:19" x14ac:dyDescent="0.2">
      <c r="B46" s="241" t="s">
        <v>58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7"/>
      <c r="M46" s="154"/>
      <c r="N46" s="156"/>
      <c r="O46" s="154"/>
      <c r="P46" s="154"/>
      <c r="Q46" s="155"/>
      <c r="R46" s="157"/>
      <c r="S46" s="154">
        <f t="shared" si="3"/>
        <v>0</v>
      </c>
    </row>
    <row r="47" spans="2:19" x14ac:dyDescent="0.2">
      <c r="B47" s="241" t="s">
        <v>59</v>
      </c>
      <c r="C47" s="156"/>
      <c r="D47" s="154"/>
      <c r="E47" s="154"/>
      <c r="F47" s="154"/>
      <c r="G47" s="155"/>
      <c r="H47" s="154"/>
      <c r="I47" s="155"/>
      <c r="J47" s="154"/>
      <c r="K47" s="155"/>
      <c r="L47" s="157"/>
      <c r="M47" s="154"/>
      <c r="N47" s="156"/>
      <c r="O47" s="154"/>
      <c r="P47" s="154"/>
      <c r="Q47" s="155"/>
      <c r="R47" s="157"/>
      <c r="S47" s="154">
        <f t="shared" si="3"/>
        <v>0</v>
      </c>
    </row>
    <row r="48" spans="2:19" x14ac:dyDescent="0.2">
      <c r="B48" s="241" t="s">
        <v>60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7"/>
      <c r="M48" s="154"/>
      <c r="N48" s="156"/>
      <c r="O48" s="154"/>
      <c r="P48" s="154"/>
      <c r="Q48" s="154"/>
      <c r="R48" s="157"/>
      <c r="S48" s="154">
        <f t="shared" si="3"/>
        <v>0</v>
      </c>
    </row>
    <row r="49" spans="2:20" x14ac:dyDescent="0.2">
      <c r="B49" s="241" t="s">
        <v>61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7"/>
      <c r="M49" s="154"/>
      <c r="N49" s="156"/>
      <c r="O49" s="154"/>
      <c r="P49" s="154"/>
      <c r="Q49" s="154"/>
      <c r="R49" s="157"/>
      <c r="S49" s="154">
        <f t="shared" si="3"/>
        <v>0</v>
      </c>
    </row>
    <row r="50" spans="2:20" x14ac:dyDescent="0.2">
      <c r="B50" s="241" t="s">
        <v>62</v>
      </c>
      <c r="C50" s="156"/>
      <c r="D50" s="154"/>
      <c r="E50" s="154"/>
      <c r="F50" s="154"/>
      <c r="G50" s="155"/>
      <c r="H50" s="154"/>
      <c r="I50" s="155"/>
      <c r="J50" s="154"/>
      <c r="K50" s="155"/>
      <c r="L50" s="157"/>
      <c r="M50" s="154"/>
      <c r="N50" s="156"/>
      <c r="O50" s="154"/>
      <c r="P50" s="154"/>
      <c r="Q50" s="155"/>
      <c r="R50" s="157"/>
      <c r="S50" s="154">
        <f t="shared" si="3"/>
        <v>0</v>
      </c>
    </row>
    <row r="51" spans="2:20" x14ac:dyDescent="0.2">
      <c r="B51" s="241" t="s">
        <v>63</v>
      </c>
      <c r="C51" s="156"/>
      <c r="D51" s="154"/>
      <c r="E51" s="154"/>
      <c r="F51" s="154"/>
      <c r="G51" s="154"/>
      <c r="H51" s="154"/>
      <c r="I51" s="154"/>
      <c r="J51" s="154"/>
      <c r="K51" s="154"/>
      <c r="L51" s="157"/>
      <c r="M51" s="154"/>
      <c r="N51" s="156"/>
      <c r="O51" s="154"/>
      <c r="P51" s="154"/>
      <c r="Q51" s="154"/>
      <c r="R51" s="157"/>
      <c r="S51" s="154">
        <f t="shared" si="3"/>
        <v>0</v>
      </c>
    </row>
    <row r="52" spans="2:20" ht="13.5" thickBot="1" x14ac:dyDescent="0.25">
      <c r="B52" s="242" t="s">
        <v>123</v>
      </c>
      <c r="C52" s="152"/>
      <c r="D52" s="150"/>
      <c r="E52" s="154">
        <v>138.75</v>
      </c>
      <c r="F52" s="150"/>
      <c r="G52" s="150"/>
      <c r="H52" s="150"/>
      <c r="I52" s="154">
        <v>68.75</v>
      </c>
      <c r="J52" s="150"/>
      <c r="K52" s="155"/>
      <c r="L52" s="154">
        <v>118.75</v>
      </c>
      <c r="M52" s="244"/>
      <c r="N52" s="152"/>
      <c r="O52" s="150"/>
      <c r="P52" s="150"/>
      <c r="Q52" s="150"/>
      <c r="R52" s="150"/>
      <c r="S52" s="154">
        <f t="shared" si="3"/>
        <v>326.25</v>
      </c>
    </row>
    <row r="53" spans="2:20" ht="13.5" thickBot="1" x14ac:dyDescent="0.25">
      <c r="B53" s="246" t="s">
        <v>147</v>
      </c>
      <c r="C53" s="166">
        <f>SUM(C35:C52)</f>
        <v>0</v>
      </c>
      <c r="D53" s="166">
        <f t="shared" ref="D53:S53" si="4">SUM(D35:D52)</f>
        <v>142</v>
      </c>
      <c r="E53" s="166">
        <f t="shared" si="4"/>
        <v>138.75</v>
      </c>
      <c r="F53" s="166">
        <f t="shared" si="4"/>
        <v>0</v>
      </c>
      <c r="G53" s="166">
        <f t="shared" si="4"/>
        <v>71.25</v>
      </c>
      <c r="H53" s="166">
        <f t="shared" si="4"/>
        <v>0</v>
      </c>
      <c r="I53" s="166">
        <f t="shared" si="4"/>
        <v>108.75</v>
      </c>
      <c r="J53" s="166">
        <f t="shared" si="4"/>
        <v>37</v>
      </c>
      <c r="K53" s="166">
        <f t="shared" si="4"/>
        <v>0</v>
      </c>
      <c r="L53" s="166">
        <f t="shared" si="4"/>
        <v>118.75</v>
      </c>
      <c r="M53" s="260">
        <f t="shared" si="4"/>
        <v>200</v>
      </c>
      <c r="N53" s="166">
        <f t="shared" si="4"/>
        <v>146.5</v>
      </c>
      <c r="O53" s="166">
        <f t="shared" si="4"/>
        <v>302.68</v>
      </c>
      <c r="P53" s="166">
        <f t="shared" si="4"/>
        <v>0</v>
      </c>
      <c r="Q53" s="166">
        <f t="shared" si="4"/>
        <v>0</v>
      </c>
      <c r="R53" s="166">
        <f t="shared" si="4"/>
        <v>0</v>
      </c>
      <c r="S53" s="166">
        <f t="shared" si="4"/>
        <v>1265.68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40" t="s">
        <v>108</v>
      </c>
      <c r="C55" s="737">
        <f t="shared" ref="C55:S55" si="5">+C33-C53</f>
        <v>118.75</v>
      </c>
      <c r="D55" s="737">
        <f t="shared" si="5"/>
        <v>90</v>
      </c>
      <c r="E55" s="737">
        <f t="shared" si="5"/>
        <v>0</v>
      </c>
      <c r="F55" s="737">
        <f t="shared" si="5"/>
        <v>70.25</v>
      </c>
      <c r="G55" s="737">
        <f t="shared" si="5"/>
        <v>130</v>
      </c>
      <c r="H55" s="737">
        <f t="shared" si="5"/>
        <v>118.75</v>
      </c>
      <c r="I55" s="737">
        <f t="shared" si="5"/>
        <v>0</v>
      </c>
      <c r="J55" s="737">
        <f t="shared" si="5"/>
        <v>51.75</v>
      </c>
      <c r="K55" s="737">
        <f t="shared" si="5"/>
        <v>138.75</v>
      </c>
      <c r="L55" s="737">
        <f t="shared" si="5"/>
        <v>0</v>
      </c>
      <c r="M55" s="737">
        <f t="shared" si="5"/>
        <v>12.5</v>
      </c>
      <c r="N55" s="737">
        <f t="shared" si="5"/>
        <v>-37.75</v>
      </c>
      <c r="O55" s="737">
        <f t="shared" si="5"/>
        <v>-173.93</v>
      </c>
      <c r="P55" s="737">
        <f t="shared" si="5"/>
        <v>78.75</v>
      </c>
      <c r="Q55" s="737">
        <f t="shared" si="5"/>
        <v>78.75</v>
      </c>
      <c r="R55" s="737">
        <f t="shared" si="5"/>
        <v>78.75</v>
      </c>
      <c r="S55" s="737">
        <f t="shared" si="5"/>
        <v>755.31999999999994</v>
      </c>
    </row>
    <row r="56" spans="2:20" ht="12.75" customHeight="1" x14ac:dyDescent="0.2">
      <c r="B56" s="741"/>
      <c r="C56" s="738"/>
      <c r="D56" s="738"/>
      <c r="E56" s="738"/>
      <c r="F56" s="738"/>
      <c r="G56" s="738"/>
      <c r="H56" s="738"/>
      <c r="I56" s="738"/>
      <c r="J56" s="738"/>
      <c r="K56" s="738"/>
      <c r="L56" s="738"/>
      <c r="M56" s="738"/>
      <c r="N56" s="738"/>
      <c r="O56" s="738"/>
      <c r="P56" s="738"/>
      <c r="Q56" s="738"/>
      <c r="R56" s="738"/>
      <c r="S56" s="738"/>
    </row>
    <row r="57" spans="2:20" ht="12.75" customHeight="1" x14ac:dyDescent="0.2">
      <c r="B57" s="741"/>
      <c r="C57" s="738"/>
      <c r="D57" s="738"/>
      <c r="E57" s="738"/>
      <c r="F57" s="738"/>
      <c r="G57" s="738"/>
      <c r="H57" s="738"/>
      <c r="I57" s="738"/>
      <c r="J57" s="738"/>
      <c r="K57" s="738"/>
      <c r="L57" s="738"/>
      <c r="M57" s="738"/>
      <c r="N57" s="738"/>
      <c r="O57" s="738"/>
      <c r="P57" s="738"/>
      <c r="Q57" s="738"/>
      <c r="R57" s="738"/>
      <c r="S57" s="738"/>
    </row>
    <row r="58" spans="2:20" ht="13.5" customHeight="1" thickBot="1" x14ac:dyDescent="0.25">
      <c r="B58" s="742"/>
      <c r="C58" s="739"/>
      <c r="D58" s="739"/>
      <c r="E58" s="739"/>
      <c r="F58" s="739"/>
      <c r="G58" s="739"/>
      <c r="H58" s="739"/>
      <c r="I58" s="739"/>
      <c r="J58" s="739"/>
      <c r="K58" s="739"/>
      <c r="L58" s="739"/>
      <c r="M58" s="739"/>
      <c r="N58" s="739"/>
      <c r="O58" s="739"/>
      <c r="P58" s="739"/>
      <c r="Q58" s="739"/>
      <c r="R58" s="739"/>
      <c r="S58" s="739"/>
    </row>
    <row r="59" spans="2:20" ht="6.75" customHeight="1" thickBot="1" x14ac:dyDescent="0.25"/>
    <row r="60" spans="2:20" ht="13.5" hidden="1" thickBot="1" x14ac:dyDescent="0.25">
      <c r="B60" s="91" t="s">
        <v>129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</row>
    <row r="61" spans="2:20" ht="13.5" hidden="1" thickBot="1" x14ac:dyDescent="0.25">
      <c r="B61" s="231" t="s">
        <v>72</v>
      </c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3"/>
      <c r="S61" s="234">
        <f t="shared" ref="S61:S68" si="6">SUM(C61:R61)</f>
        <v>0</v>
      </c>
    </row>
    <row r="62" spans="2:20" ht="13.5" hidden="1" thickBot="1" x14ac:dyDescent="0.25">
      <c r="B62" s="235" t="s">
        <v>81</v>
      </c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7"/>
      <c r="S62" s="238">
        <f t="shared" si="6"/>
        <v>0</v>
      </c>
    </row>
    <row r="63" spans="2:20" ht="13.5" hidden="1" thickBot="1" x14ac:dyDescent="0.25">
      <c r="B63" s="235" t="s">
        <v>73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7"/>
      <c r="S63" s="238">
        <f t="shared" si="6"/>
        <v>0</v>
      </c>
    </row>
    <row r="64" spans="2:20" ht="13.5" hidden="1" thickBot="1" x14ac:dyDescent="0.25">
      <c r="B64" s="235" t="s">
        <v>74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7"/>
      <c r="S64" s="238">
        <f t="shared" si="6"/>
        <v>0</v>
      </c>
    </row>
    <row r="65" spans="2:19" ht="13.5" hidden="1" thickBot="1" x14ac:dyDescent="0.25">
      <c r="B65" s="235" t="s">
        <v>75</v>
      </c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7"/>
      <c r="S65" s="238">
        <f t="shared" si="6"/>
        <v>0</v>
      </c>
    </row>
    <row r="66" spans="2:19" ht="13.5" hidden="1" thickBot="1" x14ac:dyDescent="0.25">
      <c r="B66" s="235" t="s">
        <v>76</v>
      </c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7"/>
      <c r="S66" s="238">
        <f t="shared" si="6"/>
        <v>0</v>
      </c>
    </row>
    <row r="67" spans="2:19" ht="13.5" hidden="1" thickBot="1" x14ac:dyDescent="0.25">
      <c r="B67" s="247" t="s">
        <v>121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0</v>
      </c>
    </row>
    <row r="68" spans="2:19" ht="13.5" hidden="1" thickBot="1" x14ac:dyDescent="0.25">
      <c r="B68" s="251" t="s">
        <v>122</v>
      </c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3"/>
      <c r="S68" s="254">
        <f t="shared" si="6"/>
        <v>0</v>
      </c>
    </row>
    <row r="69" spans="2:19" ht="13.5" hidden="1" thickBot="1" x14ac:dyDescent="0.25">
      <c r="B69" s="255" t="s">
        <v>82</v>
      </c>
      <c r="C69" s="256">
        <f>SUM(C61:C68)</f>
        <v>0</v>
      </c>
      <c r="D69" s="256">
        <f t="shared" ref="D69:R69" si="7">SUM(D61:D68)</f>
        <v>0</v>
      </c>
      <c r="E69" s="256">
        <f t="shared" si="7"/>
        <v>0</v>
      </c>
      <c r="F69" s="256">
        <f t="shared" si="7"/>
        <v>0</v>
      </c>
      <c r="G69" s="256">
        <f t="shared" si="7"/>
        <v>0</v>
      </c>
      <c r="H69" s="256">
        <f t="shared" si="7"/>
        <v>0</v>
      </c>
      <c r="I69" s="256">
        <f t="shared" si="7"/>
        <v>0</v>
      </c>
      <c r="J69" s="256">
        <f t="shared" si="7"/>
        <v>0</v>
      </c>
      <c r="K69" s="256">
        <f t="shared" si="7"/>
        <v>0</v>
      </c>
      <c r="L69" s="256">
        <f t="shared" si="7"/>
        <v>0</v>
      </c>
      <c r="M69" s="256">
        <f t="shared" si="7"/>
        <v>0</v>
      </c>
      <c r="N69" s="256">
        <f t="shared" si="7"/>
        <v>0</v>
      </c>
      <c r="O69" s="256">
        <f t="shared" si="7"/>
        <v>0</v>
      </c>
      <c r="P69" s="256">
        <f t="shared" si="7"/>
        <v>0</v>
      </c>
      <c r="Q69" s="256">
        <f t="shared" si="7"/>
        <v>0</v>
      </c>
      <c r="R69" s="257">
        <f t="shared" si="7"/>
        <v>0</v>
      </c>
      <c r="S69" s="258">
        <f>SUM(S61:S68)</f>
        <v>0</v>
      </c>
    </row>
    <row r="70" spans="2:19" ht="13.5" hidden="1" thickBot="1" x14ac:dyDescent="0.25"/>
    <row r="71" spans="2:19" ht="13.5" hidden="1" thickBot="1" x14ac:dyDescent="0.25">
      <c r="B71" s="86" t="s">
        <v>127</v>
      </c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</row>
    <row r="72" spans="2:19" ht="13.5" hidden="1" thickBot="1" x14ac:dyDescent="0.25"/>
    <row r="73" spans="2:19" ht="12.75" hidden="1" customHeight="1" x14ac:dyDescent="0.2">
      <c r="B73" s="740" t="s">
        <v>126</v>
      </c>
      <c r="C73" s="737">
        <f>+C55-C69+C71</f>
        <v>118.75</v>
      </c>
      <c r="D73" s="737">
        <f t="shared" ref="D73:R73" si="8">+D55-D69+D71</f>
        <v>90</v>
      </c>
      <c r="E73" s="737">
        <f t="shared" si="8"/>
        <v>0</v>
      </c>
      <c r="F73" s="737">
        <f t="shared" si="8"/>
        <v>70.25</v>
      </c>
      <c r="G73" s="737">
        <f t="shared" si="8"/>
        <v>130</v>
      </c>
      <c r="H73" s="737">
        <f t="shared" si="8"/>
        <v>118.75</v>
      </c>
      <c r="I73" s="737">
        <f t="shared" si="8"/>
        <v>0</v>
      </c>
      <c r="J73" s="737">
        <f t="shared" si="8"/>
        <v>51.75</v>
      </c>
      <c r="K73" s="737">
        <f t="shared" si="8"/>
        <v>138.75</v>
      </c>
      <c r="L73" s="737">
        <f t="shared" si="8"/>
        <v>0</v>
      </c>
      <c r="M73" s="737">
        <f t="shared" si="8"/>
        <v>12.5</v>
      </c>
      <c r="N73" s="737">
        <f t="shared" si="8"/>
        <v>-37.75</v>
      </c>
      <c r="O73" s="737">
        <f t="shared" si="8"/>
        <v>-173.93</v>
      </c>
      <c r="P73" s="737">
        <f t="shared" si="8"/>
        <v>78.75</v>
      </c>
      <c r="Q73" s="737">
        <f t="shared" si="8"/>
        <v>78.75</v>
      </c>
      <c r="R73" s="737">
        <f t="shared" si="8"/>
        <v>78.75</v>
      </c>
      <c r="S73" s="737">
        <f>+S55-S69</f>
        <v>755.31999999999994</v>
      </c>
    </row>
    <row r="74" spans="2:19" ht="12.75" hidden="1" customHeight="1" x14ac:dyDescent="0.2">
      <c r="B74" s="741"/>
      <c r="C74" s="738"/>
      <c r="D74" s="738"/>
      <c r="E74" s="738"/>
      <c r="F74" s="738"/>
      <c r="G74" s="738"/>
      <c r="H74" s="738"/>
      <c r="I74" s="738"/>
      <c r="J74" s="738"/>
      <c r="K74" s="738"/>
      <c r="L74" s="738"/>
      <c r="M74" s="738"/>
      <c r="N74" s="738"/>
      <c r="O74" s="738"/>
      <c r="P74" s="738"/>
      <c r="Q74" s="738"/>
      <c r="R74" s="738"/>
      <c r="S74" s="738"/>
    </row>
    <row r="75" spans="2:19" ht="12.75" hidden="1" customHeight="1" x14ac:dyDescent="0.2">
      <c r="B75" s="741"/>
      <c r="C75" s="738"/>
      <c r="D75" s="738"/>
      <c r="E75" s="738"/>
      <c r="F75" s="738"/>
      <c r="G75" s="738"/>
      <c r="H75" s="738"/>
      <c r="I75" s="738"/>
      <c r="J75" s="738"/>
      <c r="K75" s="738"/>
      <c r="L75" s="738"/>
      <c r="M75" s="738"/>
      <c r="N75" s="738"/>
      <c r="O75" s="738"/>
      <c r="P75" s="738"/>
      <c r="Q75" s="738"/>
      <c r="R75" s="738"/>
      <c r="S75" s="738"/>
    </row>
    <row r="76" spans="2:19" ht="13.5" hidden="1" customHeight="1" x14ac:dyDescent="0.2">
      <c r="B76" s="742"/>
      <c r="C76" s="739"/>
      <c r="D76" s="739"/>
      <c r="E76" s="739"/>
      <c r="F76" s="739"/>
      <c r="G76" s="739"/>
      <c r="H76" s="739"/>
      <c r="I76" s="739"/>
      <c r="J76" s="739"/>
      <c r="K76" s="739"/>
      <c r="L76" s="739"/>
      <c r="M76" s="739"/>
      <c r="N76" s="739"/>
      <c r="O76" s="739"/>
      <c r="P76" s="739"/>
      <c r="Q76" s="739"/>
      <c r="R76" s="739"/>
      <c r="S76" s="739"/>
    </row>
    <row r="77" spans="2:19" ht="13.5" hidden="1" thickBot="1" x14ac:dyDescent="0.25"/>
    <row r="78" spans="2:19" ht="13.5" thickBot="1" x14ac:dyDescent="0.25">
      <c r="B78" s="91" t="s">
        <v>149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</row>
    <row r="79" spans="2:19" x14ac:dyDescent="0.2">
      <c r="B79" s="231" t="s">
        <v>72</v>
      </c>
      <c r="C79" s="232"/>
      <c r="D79" s="232"/>
      <c r="E79" s="232"/>
      <c r="F79" s="232">
        <v>334.5</v>
      </c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98"/>
      <c r="S79" s="234">
        <f t="shared" ref="S79:S86" si="9">SUM(C79:R79)</f>
        <v>334.5</v>
      </c>
    </row>
    <row r="80" spans="2:19" x14ac:dyDescent="0.2">
      <c r="B80" s="235" t="s">
        <v>81</v>
      </c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7">
        <v>334.5</v>
      </c>
      <c r="S80" s="238">
        <f t="shared" si="9"/>
        <v>334.5</v>
      </c>
    </row>
    <row r="81" spans="2:19" x14ac:dyDescent="0.2">
      <c r="B81" s="235" t="s">
        <v>73</v>
      </c>
      <c r="C81" s="236"/>
      <c r="D81" s="236"/>
      <c r="E81" s="236"/>
      <c r="F81" s="236"/>
      <c r="G81" s="236"/>
      <c r="H81" s="236"/>
      <c r="I81" s="236"/>
      <c r="J81" s="236">
        <v>223</v>
      </c>
      <c r="K81" s="236"/>
      <c r="L81" s="236"/>
      <c r="M81" s="236"/>
      <c r="N81" s="236"/>
      <c r="O81" s="236"/>
      <c r="P81" s="236"/>
      <c r="Q81" s="236"/>
      <c r="R81" s="237"/>
      <c r="S81" s="238">
        <f t="shared" si="9"/>
        <v>223</v>
      </c>
    </row>
    <row r="82" spans="2:19" x14ac:dyDescent="0.2">
      <c r="B82" s="235" t="s">
        <v>74</v>
      </c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>
        <v>223</v>
      </c>
      <c r="R82" s="237"/>
      <c r="S82" s="238">
        <f t="shared" si="9"/>
        <v>223</v>
      </c>
    </row>
    <row r="83" spans="2:19" x14ac:dyDescent="0.2">
      <c r="B83" s="235" t="s">
        <v>75</v>
      </c>
      <c r="C83" s="236"/>
      <c r="D83" s="236"/>
      <c r="E83" s="236"/>
      <c r="F83" s="236"/>
      <c r="G83" s="236"/>
      <c r="H83" s="236"/>
      <c r="I83" s="236"/>
      <c r="J83" s="236">
        <v>109.5</v>
      </c>
      <c r="K83" s="236"/>
      <c r="L83" s="236"/>
      <c r="M83" s="236"/>
      <c r="N83" s="236"/>
      <c r="O83" s="236"/>
      <c r="P83" s="236"/>
      <c r="Q83" s="236"/>
      <c r="R83" s="237"/>
      <c r="S83" s="238">
        <f t="shared" si="9"/>
        <v>109.5</v>
      </c>
    </row>
    <row r="84" spans="2:19" x14ac:dyDescent="0.2">
      <c r="B84" s="235" t="s">
        <v>76</v>
      </c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>
        <v>109.5</v>
      </c>
      <c r="R84" s="237"/>
      <c r="S84" s="238">
        <f t="shared" si="9"/>
        <v>109.5</v>
      </c>
    </row>
    <row r="85" spans="2:19" x14ac:dyDescent="0.2">
      <c r="B85" s="300" t="s">
        <v>150</v>
      </c>
      <c r="C85" s="301"/>
      <c r="D85" s="301"/>
      <c r="E85" s="301"/>
      <c r="F85" s="301"/>
      <c r="G85" s="301"/>
      <c r="H85" s="301"/>
      <c r="I85" s="301"/>
      <c r="J85" s="301"/>
      <c r="K85" s="301"/>
      <c r="L85" s="301"/>
      <c r="M85" s="301"/>
      <c r="N85" s="301"/>
      <c r="O85" s="301"/>
      <c r="P85" s="301"/>
      <c r="Q85" s="301">
        <v>273</v>
      </c>
      <c r="R85" s="302"/>
      <c r="S85" s="303">
        <f t="shared" si="9"/>
        <v>273</v>
      </c>
    </row>
    <row r="86" spans="2:19" ht="13.5" thickBot="1" x14ac:dyDescent="0.25">
      <c r="B86" s="304" t="s">
        <v>151</v>
      </c>
      <c r="C86" s="305"/>
      <c r="D86" s="305"/>
      <c r="E86" s="305"/>
      <c r="F86" s="305"/>
      <c r="G86" s="305"/>
      <c r="H86" s="305"/>
      <c r="I86" s="305"/>
      <c r="J86" s="305">
        <v>123</v>
      </c>
      <c r="K86" s="305"/>
      <c r="L86" s="305"/>
      <c r="M86" s="305"/>
      <c r="N86" s="305"/>
      <c r="O86" s="305"/>
      <c r="P86" s="305"/>
      <c r="Q86" s="305"/>
      <c r="R86" s="306"/>
      <c r="S86" s="303">
        <f t="shared" si="9"/>
        <v>123</v>
      </c>
    </row>
    <row r="87" spans="2:19" ht="13.5" thickBot="1" x14ac:dyDescent="0.25">
      <c r="B87" s="255" t="s">
        <v>82</v>
      </c>
      <c r="C87" s="256">
        <f>SUM(C79:C86)</f>
        <v>0</v>
      </c>
      <c r="D87" s="256">
        <f t="shared" ref="D87:R87" si="10">SUM(D79:D86)</f>
        <v>0</v>
      </c>
      <c r="E87" s="256">
        <f t="shared" si="10"/>
        <v>0</v>
      </c>
      <c r="F87" s="256">
        <f t="shared" si="10"/>
        <v>334.5</v>
      </c>
      <c r="G87" s="256">
        <f t="shared" si="10"/>
        <v>0</v>
      </c>
      <c r="H87" s="256">
        <f t="shared" si="10"/>
        <v>0</v>
      </c>
      <c r="I87" s="256">
        <f t="shared" si="10"/>
        <v>0</v>
      </c>
      <c r="J87" s="256">
        <f t="shared" si="10"/>
        <v>455.5</v>
      </c>
      <c r="K87" s="256">
        <f t="shared" si="10"/>
        <v>0</v>
      </c>
      <c r="L87" s="256">
        <f t="shared" si="10"/>
        <v>0</v>
      </c>
      <c r="M87" s="256">
        <f t="shared" si="10"/>
        <v>0</v>
      </c>
      <c r="N87" s="256">
        <f t="shared" si="10"/>
        <v>0</v>
      </c>
      <c r="O87" s="256">
        <f t="shared" si="10"/>
        <v>0</v>
      </c>
      <c r="P87" s="256">
        <f t="shared" si="10"/>
        <v>0</v>
      </c>
      <c r="Q87" s="256">
        <f t="shared" si="10"/>
        <v>605.5</v>
      </c>
      <c r="R87" s="299">
        <f t="shared" si="10"/>
        <v>334.5</v>
      </c>
      <c r="S87" s="258">
        <f>SUM(S79:S86)</f>
        <v>1730</v>
      </c>
    </row>
    <row r="89" spans="2:19" x14ac:dyDescent="0.2">
      <c r="B89" s="274" t="s">
        <v>127</v>
      </c>
      <c r="C89" s="274">
        <v>-118.75</v>
      </c>
      <c r="D89" s="274"/>
      <c r="E89" s="274"/>
      <c r="F89" s="274"/>
      <c r="G89" s="274"/>
      <c r="H89" s="274">
        <v>-118.75</v>
      </c>
      <c r="I89" s="274"/>
      <c r="J89" s="274"/>
      <c r="K89" s="274">
        <v>-138.75</v>
      </c>
      <c r="L89" s="274"/>
      <c r="M89" s="274"/>
      <c r="N89" s="274"/>
      <c r="O89" s="274"/>
      <c r="P89" s="274"/>
      <c r="Q89" s="274">
        <v>376.25</v>
      </c>
      <c r="R89" s="274"/>
      <c r="S89" s="238">
        <f>SUM(C89:R89)</f>
        <v>0</v>
      </c>
    </row>
    <row r="90" spans="2:19" ht="13.5" thickBot="1" x14ac:dyDescent="0.25"/>
    <row r="91" spans="2:19" ht="12.75" customHeight="1" x14ac:dyDescent="0.2">
      <c r="B91" s="700" t="s">
        <v>126</v>
      </c>
      <c r="C91" s="696">
        <f>+C55-C87+C89</f>
        <v>0</v>
      </c>
      <c r="D91" s="696">
        <f t="shared" ref="D91:S91" si="11">+D55-D87+D89</f>
        <v>90</v>
      </c>
      <c r="E91" s="696">
        <f t="shared" si="11"/>
        <v>0</v>
      </c>
      <c r="F91" s="696">
        <f t="shared" si="11"/>
        <v>-264.25</v>
      </c>
      <c r="G91" s="696">
        <f t="shared" si="11"/>
        <v>130</v>
      </c>
      <c r="H91" s="696">
        <f t="shared" si="11"/>
        <v>0</v>
      </c>
      <c r="I91" s="696">
        <f t="shared" si="11"/>
        <v>0</v>
      </c>
      <c r="J91" s="696">
        <f t="shared" si="11"/>
        <v>-403.75</v>
      </c>
      <c r="K91" s="696">
        <f t="shared" si="11"/>
        <v>0</v>
      </c>
      <c r="L91" s="696">
        <f t="shared" si="11"/>
        <v>0</v>
      </c>
      <c r="M91" s="696">
        <f t="shared" si="11"/>
        <v>12.5</v>
      </c>
      <c r="N91" s="696">
        <f t="shared" si="11"/>
        <v>-37.75</v>
      </c>
      <c r="O91" s="696">
        <f t="shared" si="11"/>
        <v>-173.93</v>
      </c>
      <c r="P91" s="696">
        <f t="shared" si="11"/>
        <v>78.75</v>
      </c>
      <c r="Q91" s="696">
        <f t="shared" si="11"/>
        <v>-150.5</v>
      </c>
      <c r="R91" s="696">
        <f t="shared" si="11"/>
        <v>-255.75</v>
      </c>
      <c r="S91" s="696">
        <f t="shared" si="11"/>
        <v>-974.68000000000006</v>
      </c>
    </row>
    <row r="92" spans="2:19" ht="13.5" customHeight="1" thickBot="1" x14ac:dyDescent="0.25">
      <c r="B92" s="653"/>
      <c r="C92" s="697"/>
      <c r="D92" s="697"/>
      <c r="E92" s="697"/>
      <c r="F92" s="697"/>
      <c r="G92" s="697"/>
      <c r="H92" s="697"/>
      <c r="I92" s="697"/>
      <c r="J92" s="697"/>
      <c r="K92" s="697"/>
      <c r="L92" s="697"/>
      <c r="M92" s="697"/>
      <c r="N92" s="697"/>
      <c r="O92" s="697"/>
      <c r="P92" s="697"/>
      <c r="Q92" s="697"/>
      <c r="R92" s="697"/>
      <c r="S92" s="697"/>
    </row>
    <row r="93" spans="2:19" ht="5.25" customHeight="1" thickBot="1" x14ac:dyDescent="0.25"/>
    <row r="94" spans="2:19" ht="12.75" customHeight="1" x14ac:dyDescent="0.2">
      <c r="B94" s="275"/>
      <c r="C94" s="275"/>
      <c r="D94" s="275"/>
      <c r="E94" s="276"/>
      <c r="F94" s="758" t="s">
        <v>153</v>
      </c>
      <c r="G94" s="277"/>
      <c r="H94" s="275"/>
      <c r="I94" s="275"/>
      <c r="J94" s="758" t="s">
        <v>155</v>
      </c>
      <c r="K94" s="275"/>
      <c r="L94" s="275"/>
      <c r="M94" s="276"/>
      <c r="N94" s="276"/>
      <c r="O94" s="276"/>
      <c r="P94" s="276"/>
      <c r="Q94" s="758" t="s">
        <v>156</v>
      </c>
      <c r="R94" s="758" t="s">
        <v>154</v>
      </c>
      <c r="S94" s="275"/>
    </row>
    <row r="95" spans="2:19" x14ac:dyDescent="0.2">
      <c r="B95" s="278"/>
      <c r="C95" s="278"/>
      <c r="D95" s="278"/>
      <c r="E95" s="279"/>
      <c r="F95" s="759"/>
      <c r="G95" s="280"/>
      <c r="H95" s="278"/>
      <c r="I95" s="278"/>
      <c r="J95" s="759"/>
      <c r="K95" s="278"/>
      <c r="L95" s="278"/>
      <c r="M95" s="279"/>
      <c r="N95" s="279"/>
      <c r="O95" s="279"/>
      <c r="P95" s="279"/>
      <c r="Q95" s="759"/>
      <c r="R95" s="759"/>
      <c r="S95" s="278"/>
    </row>
    <row r="96" spans="2:19" ht="13.5" thickBot="1" x14ac:dyDescent="0.25">
      <c r="B96" s="281"/>
      <c r="C96" s="281"/>
      <c r="D96" s="281"/>
      <c r="E96" s="282"/>
      <c r="F96" s="760"/>
      <c r="G96" s="283"/>
      <c r="H96" s="281"/>
      <c r="I96" s="281"/>
      <c r="J96" s="760"/>
      <c r="K96" s="281"/>
      <c r="L96" s="281"/>
      <c r="M96" s="282"/>
      <c r="N96" s="282"/>
      <c r="O96" s="282"/>
      <c r="P96" s="282"/>
      <c r="Q96" s="760"/>
      <c r="R96" s="760"/>
      <c r="S96" s="281"/>
    </row>
    <row r="97" spans="2:19" ht="6" customHeight="1" thickBot="1" x14ac:dyDescent="0.25"/>
    <row r="98" spans="2:19" ht="12.75" customHeight="1" x14ac:dyDescent="0.2">
      <c r="B98" s="700" t="s">
        <v>157</v>
      </c>
      <c r="C98" s="696">
        <f>+C91</f>
        <v>0</v>
      </c>
      <c r="D98" s="677">
        <f>+D91</f>
        <v>90</v>
      </c>
      <c r="E98" s="696">
        <f>+E91</f>
        <v>0</v>
      </c>
      <c r="F98" s="696">
        <v>0</v>
      </c>
      <c r="G98" s="677">
        <f>+G91</f>
        <v>130</v>
      </c>
      <c r="H98" s="696">
        <f>+H91</f>
        <v>0</v>
      </c>
      <c r="I98" s="696">
        <f>+I91</f>
        <v>0</v>
      </c>
      <c r="J98" s="696">
        <v>0</v>
      </c>
      <c r="K98" s="696">
        <f t="shared" ref="K98:P98" si="12">+K91</f>
        <v>0</v>
      </c>
      <c r="L98" s="696">
        <f t="shared" si="12"/>
        <v>0</v>
      </c>
      <c r="M98" s="677">
        <f t="shared" si="12"/>
        <v>12.5</v>
      </c>
      <c r="N98" s="645">
        <f t="shared" si="12"/>
        <v>-37.75</v>
      </c>
      <c r="O98" s="645">
        <f t="shared" si="12"/>
        <v>-173.93</v>
      </c>
      <c r="P98" s="677">
        <f t="shared" si="12"/>
        <v>78.75</v>
      </c>
      <c r="Q98" s="696">
        <v>0</v>
      </c>
      <c r="R98" s="696">
        <v>0</v>
      </c>
      <c r="S98" s="677">
        <f>SUM(C98:R99)</f>
        <v>99.57</v>
      </c>
    </row>
    <row r="99" spans="2:19" ht="13.5" customHeight="1" thickBot="1" x14ac:dyDescent="0.25">
      <c r="B99" s="653"/>
      <c r="C99" s="697"/>
      <c r="D99" s="678"/>
      <c r="E99" s="697"/>
      <c r="F99" s="697"/>
      <c r="G99" s="678"/>
      <c r="H99" s="697"/>
      <c r="I99" s="697"/>
      <c r="J99" s="697"/>
      <c r="K99" s="697"/>
      <c r="L99" s="697"/>
      <c r="M99" s="678"/>
      <c r="N99" s="646"/>
      <c r="O99" s="646"/>
      <c r="P99" s="678"/>
      <c r="Q99" s="697"/>
      <c r="R99" s="697"/>
      <c r="S99" s="678"/>
    </row>
  </sheetData>
  <mergeCells count="116">
    <mergeCell ref="B91:B92"/>
    <mergeCell ref="Q94:Q96"/>
    <mergeCell ref="F94:F96"/>
    <mergeCell ref="J94:J96"/>
    <mergeCell ref="R94:R96"/>
    <mergeCell ref="N98:N99"/>
    <mergeCell ref="O98:O99"/>
    <mergeCell ref="P98:P99"/>
    <mergeCell ref="Q98:Q99"/>
    <mergeCell ref="R98:R99"/>
    <mergeCell ref="C91:C92"/>
    <mergeCell ref="D91:D92"/>
    <mergeCell ref="E91:E92"/>
    <mergeCell ref="F91:F92"/>
    <mergeCell ref="G91:G92"/>
    <mergeCell ref="H91:H92"/>
    <mergeCell ref="S98:S99"/>
    <mergeCell ref="H98:H99"/>
    <mergeCell ref="I98:I99"/>
    <mergeCell ref="J98:J99"/>
    <mergeCell ref="K98:K99"/>
    <mergeCell ref="L98:L99"/>
    <mergeCell ref="M98:M99"/>
    <mergeCell ref="B98:B99"/>
    <mergeCell ref="C98:C99"/>
    <mergeCell ref="D98:D99"/>
    <mergeCell ref="E98:E99"/>
    <mergeCell ref="F98:F99"/>
    <mergeCell ref="G98:G99"/>
    <mergeCell ref="M73:M76"/>
    <mergeCell ref="N91:N92"/>
    <mergeCell ref="O91:O92"/>
    <mergeCell ref="P91:P92"/>
    <mergeCell ref="Q91:Q92"/>
    <mergeCell ref="R91:R92"/>
    <mergeCell ref="S91:S92"/>
    <mergeCell ref="I91:I92"/>
    <mergeCell ref="J91:J92"/>
    <mergeCell ref="K91:K92"/>
    <mergeCell ref="L91:L92"/>
    <mergeCell ref="M91:M92"/>
    <mergeCell ref="S55:S58"/>
    <mergeCell ref="B73:B76"/>
    <mergeCell ref="C73:C76"/>
    <mergeCell ref="D73:D76"/>
    <mergeCell ref="E73:E76"/>
    <mergeCell ref="F73:F76"/>
    <mergeCell ref="G73:G76"/>
    <mergeCell ref="O73:O76"/>
    <mergeCell ref="P73:P76"/>
    <mergeCell ref="Q73:Q76"/>
    <mergeCell ref="H73:H76"/>
    <mergeCell ref="K55:K58"/>
    <mergeCell ref="L55:L58"/>
    <mergeCell ref="M55:M58"/>
    <mergeCell ref="N55:N58"/>
    <mergeCell ref="O55:O58"/>
    <mergeCell ref="J55:J58"/>
    <mergeCell ref="N73:N76"/>
    <mergeCell ref="R73:R76"/>
    <mergeCell ref="S73:S76"/>
    <mergeCell ref="I73:I76"/>
    <mergeCell ref="J73:J76"/>
    <mergeCell ref="K73:K76"/>
    <mergeCell ref="L73:L76"/>
    <mergeCell ref="S35:S36"/>
    <mergeCell ref="B55:B58"/>
    <mergeCell ref="C55:C58"/>
    <mergeCell ref="D55:D58"/>
    <mergeCell ref="E55:E58"/>
    <mergeCell ref="F55:F58"/>
    <mergeCell ref="G55:G58"/>
    <mergeCell ref="H55:H58"/>
    <mergeCell ref="I55:I58"/>
    <mergeCell ref="Q55:Q58"/>
    <mergeCell ref="N35:N36"/>
    <mergeCell ref="O35:O36"/>
    <mergeCell ref="P35:P36"/>
    <mergeCell ref="Q35:Q36"/>
    <mergeCell ref="R35:R36"/>
    <mergeCell ref="P55:P58"/>
    <mergeCell ref="R55:R58"/>
    <mergeCell ref="H35:H36"/>
    <mergeCell ref="I35:I36"/>
    <mergeCell ref="J35:J36"/>
    <mergeCell ref="K35:K36"/>
    <mergeCell ref="L35:L36"/>
    <mergeCell ref="M35:M36"/>
    <mergeCell ref="B35:B36"/>
    <mergeCell ref="C35:C36"/>
    <mergeCell ref="D35:D36"/>
    <mergeCell ref="E35:E36"/>
    <mergeCell ref="F35:F36"/>
    <mergeCell ref="G35:G36"/>
    <mergeCell ref="N11:N12"/>
    <mergeCell ref="O11:O12"/>
    <mergeCell ref="P11:P12"/>
    <mergeCell ref="Q11:Q12"/>
    <mergeCell ref="C1:Q1"/>
    <mergeCell ref="R1:S1"/>
    <mergeCell ref="A2:S2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L11:L12"/>
    <mergeCell ref="M11:M12"/>
    <mergeCell ref="S4:S10"/>
  </mergeCells>
  <printOptions horizontalCentered="1"/>
  <pageMargins left="0.2" right="0.2" top="0.25" bottom="0.25" header="0.3" footer="0.3"/>
  <pageSetup scale="40" orientation="landscape" horizontalDpi="4294967294" verticalDpi="300" r:id="rId1"/>
  <ignoredErrors>
    <ignoredError sqref="C32:S32 S29 S30 S31" formulaRange="1"/>
  </ignoredError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AH27"/>
  <sheetViews>
    <sheetView showGridLines="0" workbookViewId="0">
      <selection activeCell="J36" sqref="J3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48" t="s">
        <v>141</v>
      </c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17"/>
      <c r="D4" s="49"/>
      <c r="E4" s="108"/>
      <c r="F4" s="114"/>
      <c r="G4" s="120"/>
      <c r="H4" s="126"/>
      <c r="I4" s="6"/>
      <c r="J4" s="286"/>
      <c r="K4" s="111"/>
      <c r="L4" s="49"/>
      <c r="M4" s="120"/>
      <c r="N4" s="4"/>
      <c r="O4" s="122"/>
      <c r="P4" s="5"/>
      <c r="Q4" s="120"/>
      <c r="R4" s="289"/>
    </row>
    <row r="5" spans="1:34" x14ac:dyDescent="0.2">
      <c r="C5" s="118"/>
      <c r="D5" s="50"/>
      <c r="E5" s="109"/>
      <c r="F5" s="115"/>
      <c r="G5" s="36"/>
      <c r="H5" s="127"/>
      <c r="I5" s="13"/>
      <c r="J5" s="287"/>
      <c r="K5" s="112"/>
      <c r="L5" s="50"/>
      <c r="M5" s="36"/>
      <c r="N5" s="10"/>
      <c r="O5" s="123"/>
      <c r="P5" s="11"/>
      <c r="Q5" s="36"/>
      <c r="R5" s="290"/>
    </row>
    <row r="6" spans="1:34" x14ac:dyDescent="0.2">
      <c r="B6" s="1" t="s">
        <v>0</v>
      </c>
      <c r="C6" s="118"/>
      <c r="D6" s="50"/>
      <c r="E6" s="109"/>
      <c r="F6" s="115"/>
      <c r="G6" s="36"/>
      <c r="H6" s="127"/>
      <c r="I6" s="13"/>
      <c r="J6" s="287"/>
      <c r="K6" s="112"/>
      <c r="L6" s="50"/>
      <c r="M6" s="36"/>
      <c r="N6" s="10"/>
      <c r="O6" s="123"/>
      <c r="P6" s="11"/>
      <c r="Q6" s="36"/>
      <c r="R6" s="290"/>
    </row>
    <row r="7" spans="1:34" ht="6" customHeight="1" x14ac:dyDescent="0.2">
      <c r="C7" s="118"/>
      <c r="D7" s="50"/>
      <c r="E7" s="109"/>
      <c r="F7" s="115"/>
      <c r="G7" s="36"/>
      <c r="H7" s="127"/>
      <c r="I7" s="13"/>
      <c r="J7" s="287"/>
      <c r="K7" s="112"/>
      <c r="L7" s="50"/>
      <c r="M7" s="36"/>
      <c r="N7" s="10"/>
      <c r="O7" s="123"/>
      <c r="P7" s="11"/>
      <c r="Q7" s="36"/>
      <c r="R7" s="290"/>
    </row>
    <row r="8" spans="1:34" s="17" customFormat="1" ht="14.25" thickBot="1" x14ac:dyDescent="0.3">
      <c r="C8" s="119"/>
      <c r="D8" s="51"/>
      <c r="E8" s="110"/>
      <c r="F8" s="116"/>
      <c r="G8" s="121"/>
      <c r="H8" s="128"/>
      <c r="I8" s="41"/>
      <c r="J8" s="288"/>
      <c r="K8" s="113"/>
      <c r="L8" s="51"/>
      <c r="M8" s="121"/>
      <c r="N8" s="39"/>
      <c r="O8" s="124"/>
      <c r="P8" s="40"/>
      <c r="Q8" s="121"/>
      <c r="R8" s="29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65" t="s">
        <v>4</v>
      </c>
      <c r="D10" s="65" t="s">
        <v>27</v>
      </c>
      <c r="E10" s="65" t="s">
        <v>29</v>
      </c>
      <c r="F10" s="65" t="s">
        <v>84</v>
      </c>
      <c r="G10" s="65" t="s">
        <v>119</v>
      </c>
      <c r="H10" s="65" t="s">
        <v>116</v>
      </c>
      <c r="I10" s="65" t="s">
        <v>23</v>
      </c>
      <c r="J10" s="65" t="s">
        <v>142</v>
      </c>
      <c r="K10" s="65" t="s">
        <v>25</v>
      </c>
      <c r="L10" s="65" t="s">
        <v>22</v>
      </c>
      <c r="M10" s="65" t="s">
        <v>117</v>
      </c>
      <c r="N10" s="65" t="s">
        <v>118</v>
      </c>
      <c r="O10" s="65" t="s">
        <v>68</v>
      </c>
      <c r="P10" s="65" t="s">
        <v>3</v>
      </c>
      <c r="Q10" s="65" t="s">
        <v>112</v>
      </c>
      <c r="R10" s="65" t="s">
        <v>148</v>
      </c>
    </row>
    <row r="11" spans="1:34" x14ac:dyDescent="0.2">
      <c r="B11" s="170" t="s">
        <v>88</v>
      </c>
      <c r="C11" s="177">
        <v>29</v>
      </c>
      <c r="D11" s="179">
        <v>41</v>
      </c>
      <c r="E11" s="177">
        <v>18</v>
      </c>
      <c r="F11" s="178">
        <v>50</v>
      </c>
      <c r="G11" s="180">
        <v>28</v>
      </c>
      <c r="H11" s="178">
        <v>53</v>
      </c>
      <c r="I11" s="178">
        <v>34</v>
      </c>
      <c r="J11" s="180">
        <v>31</v>
      </c>
      <c r="K11" s="178">
        <v>46</v>
      </c>
      <c r="L11" s="180">
        <v>38</v>
      </c>
      <c r="M11" s="177">
        <v>18</v>
      </c>
      <c r="N11" s="178">
        <v>28</v>
      </c>
      <c r="O11" s="180">
        <v>28</v>
      </c>
      <c r="P11" s="178">
        <v>35</v>
      </c>
      <c r="Q11" s="180">
        <v>50</v>
      </c>
      <c r="R11" s="178">
        <v>60</v>
      </c>
    </row>
    <row r="12" spans="1:34" x14ac:dyDescent="0.2">
      <c r="B12" s="171" t="s">
        <v>89</v>
      </c>
      <c r="C12" s="182">
        <v>17</v>
      </c>
      <c r="D12" s="183">
        <v>40</v>
      </c>
      <c r="E12" s="181">
        <v>30</v>
      </c>
      <c r="F12" s="186">
        <v>35</v>
      </c>
      <c r="G12" s="184">
        <v>30</v>
      </c>
      <c r="H12" s="181">
        <v>37</v>
      </c>
      <c r="I12" s="182">
        <v>16</v>
      </c>
      <c r="J12" s="183">
        <v>53</v>
      </c>
      <c r="K12" s="182">
        <v>30</v>
      </c>
      <c r="L12" s="184">
        <v>16</v>
      </c>
      <c r="M12" s="182">
        <v>34</v>
      </c>
      <c r="N12" s="181">
        <v>33</v>
      </c>
      <c r="O12" s="184">
        <v>14</v>
      </c>
      <c r="P12" s="181">
        <v>40</v>
      </c>
      <c r="Q12" s="184">
        <v>39</v>
      </c>
      <c r="R12" s="181">
        <v>44</v>
      </c>
    </row>
    <row r="13" spans="1:34" x14ac:dyDescent="0.2">
      <c r="B13" s="172" t="s">
        <v>90</v>
      </c>
      <c r="C13" s="185">
        <v>49</v>
      </c>
      <c r="D13" s="187">
        <v>40</v>
      </c>
      <c r="E13" s="185">
        <v>40</v>
      </c>
      <c r="F13" s="186">
        <v>54</v>
      </c>
      <c r="G13" s="188">
        <v>43</v>
      </c>
      <c r="H13" s="185">
        <v>19</v>
      </c>
      <c r="I13" s="186">
        <v>49</v>
      </c>
      <c r="J13" s="296">
        <v>74</v>
      </c>
      <c r="K13" s="185">
        <v>36</v>
      </c>
      <c r="L13" s="187">
        <v>27</v>
      </c>
      <c r="M13" s="186">
        <v>49</v>
      </c>
      <c r="N13" s="186">
        <v>71</v>
      </c>
      <c r="O13" s="188">
        <v>53</v>
      </c>
      <c r="P13" s="186">
        <v>60</v>
      </c>
      <c r="Q13" s="187">
        <v>54</v>
      </c>
      <c r="R13" s="185">
        <v>35</v>
      </c>
    </row>
    <row r="14" spans="1:34" x14ac:dyDescent="0.2">
      <c r="B14" s="172" t="s">
        <v>91</v>
      </c>
      <c r="C14" s="186">
        <v>55</v>
      </c>
      <c r="D14" s="187">
        <v>39</v>
      </c>
      <c r="E14" s="185">
        <v>21</v>
      </c>
      <c r="F14" s="186">
        <v>32</v>
      </c>
      <c r="G14" s="187">
        <v>24</v>
      </c>
      <c r="H14" s="185">
        <v>19</v>
      </c>
      <c r="I14" s="185">
        <v>25</v>
      </c>
      <c r="J14" s="188">
        <v>27</v>
      </c>
      <c r="K14" s="185">
        <v>20</v>
      </c>
      <c r="L14" s="188">
        <v>34</v>
      </c>
      <c r="M14" s="186">
        <v>24</v>
      </c>
      <c r="N14" s="186">
        <v>44</v>
      </c>
      <c r="O14" s="187">
        <v>19</v>
      </c>
      <c r="P14" s="185">
        <v>24</v>
      </c>
      <c r="Q14" s="188">
        <v>51</v>
      </c>
      <c r="R14" s="186">
        <v>23</v>
      </c>
    </row>
    <row r="15" spans="1:34" x14ac:dyDescent="0.2">
      <c r="B15" s="171" t="s">
        <v>92</v>
      </c>
      <c r="C15" s="214">
        <v>32</v>
      </c>
      <c r="D15" s="213">
        <v>51</v>
      </c>
      <c r="E15" s="212">
        <v>32</v>
      </c>
      <c r="F15" s="186">
        <v>45</v>
      </c>
      <c r="G15" s="227">
        <v>26</v>
      </c>
      <c r="H15" s="181">
        <v>33</v>
      </c>
      <c r="I15" s="182">
        <v>33</v>
      </c>
      <c r="J15" s="227">
        <v>8</v>
      </c>
      <c r="K15" s="214">
        <v>31</v>
      </c>
      <c r="L15" s="227">
        <v>25</v>
      </c>
      <c r="M15" s="181">
        <v>39</v>
      </c>
      <c r="N15" s="214">
        <v>32</v>
      </c>
      <c r="O15" s="227">
        <v>28</v>
      </c>
      <c r="P15" s="212">
        <v>59</v>
      </c>
      <c r="Q15" s="213">
        <v>42</v>
      </c>
      <c r="R15" s="212">
        <v>16</v>
      </c>
    </row>
    <row r="16" spans="1:34" x14ac:dyDescent="0.2">
      <c r="B16" s="172" t="s">
        <v>93</v>
      </c>
      <c r="C16" s="212">
        <v>52</v>
      </c>
      <c r="D16" s="188">
        <v>38</v>
      </c>
      <c r="E16" s="212">
        <v>29</v>
      </c>
      <c r="F16" s="185">
        <v>37</v>
      </c>
      <c r="G16" s="187">
        <v>37</v>
      </c>
      <c r="H16" s="186">
        <v>38</v>
      </c>
      <c r="I16" s="186">
        <v>47</v>
      </c>
      <c r="J16" s="227">
        <v>31</v>
      </c>
      <c r="K16" s="214">
        <v>27</v>
      </c>
      <c r="L16" s="227">
        <v>38</v>
      </c>
      <c r="M16" s="186">
        <v>35</v>
      </c>
      <c r="N16" s="185">
        <v>34</v>
      </c>
      <c r="O16" s="227">
        <v>37</v>
      </c>
      <c r="P16" s="214">
        <v>28</v>
      </c>
      <c r="Q16" s="183">
        <v>51</v>
      </c>
      <c r="R16" s="186">
        <v>42</v>
      </c>
    </row>
    <row r="17" spans="2:18" x14ac:dyDescent="0.2">
      <c r="B17" s="172" t="s">
        <v>94</v>
      </c>
      <c r="C17" s="185">
        <v>53</v>
      </c>
      <c r="D17" s="188">
        <v>40</v>
      </c>
      <c r="E17" s="185">
        <v>14</v>
      </c>
      <c r="F17" s="185">
        <v>52</v>
      </c>
      <c r="G17" s="188">
        <v>33</v>
      </c>
      <c r="H17" s="185">
        <v>3</v>
      </c>
      <c r="I17" s="186">
        <v>59</v>
      </c>
      <c r="J17" s="188">
        <v>69</v>
      </c>
      <c r="K17" s="214">
        <v>38</v>
      </c>
      <c r="L17" s="188">
        <v>49</v>
      </c>
      <c r="M17" s="214">
        <v>21</v>
      </c>
      <c r="N17" s="214">
        <v>31</v>
      </c>
      <c r="O17" s="227">
        <v>23</v>
      </c>
      <c r="P17" s="212">
        <v>52</v>
      </c>
      <c r="Q17" s="188">
        <v>32</v>
      </c>
      <c r="R17" s="212">
        <v>52</v>
      </c>
    </row>
    <row r="18" spans="2:18" x14ac:dyDescent="0.2">
      <c r="B18" s="171" t="s">
        <v>95</v>
      </c>
      <c r="C18" s="186">
        <v>25</v>
      </c>
      <c r="D18" s="188">
        <v>37</v>
      </c>
      <c r="E18" s="186">
        <v>46</v>
      </c>
      <c r="F18" s="185">
        <v>43</v>
      </c>
      <c r="G18" s="187">
        <v>31</v>
      </c>
      <c r="H18" s="186">
        <v>56</v>
      </c>
      <c r="I18" s="186">
        <v>46</v>
      </c>
      <c r="J18" s="188">
        <v>36</v>
      </c>
      <c r="K18" s="185">
        <v>16</v>
      </c>
      <c r="L18" s="187">
        <v>37</v>
      </c>
      <c r="M18" s="185">
        <v>46</v>
      </c>
      <c r="N18" s="186">
        <v>40</v>
      </c>
      <c r="O18" s="188">
        <v>49</v>
      </c>
      <c r="P18" s="185">
        <v>38</v>
      </c>
      <c r="Q18" s="187">
        <v>42</v>
      </c>
      <c r="R18" s="185">
        <v>47</v>
      </c>
    </row>
    <row r="19" spans="2:18" x14ac:dyDescent="0.2">
      <c r="B19" s="172" t="s">
        <v>96</v>
      </c>
      <c r="C19" s="185">
        <v>33</v>
      </c>
      <c r="D19" s="187">
        <v>35</v>
      </c>
      <c r="E19" s="186">
        <v>52</v>
      </c>
      <c r="F19" s="186">
        <v>38</v>
      </c>
      <c r="G19" s="187">
        <v>33</v>
      </c>
      <c r="H19" s="185">
        <v>22</v>
      </c>
      <c r="I19" s="185">
        <v>38</v>
      </c>
      <c r="J19" s="187">
        <v>32</v>
      </c>
      <c r="K19" s="186">
        <v>67</v>
      </c>
      <c r="L19" s="188">
        <v>34</v>
      </c>
      <c r="M19" s="186">
        <v>41</v>
      </c>
      <c r="N19" s="185">
        <v>38</v>
      </c>
      <c r="O19" s="187">
        <v>32</v>
      </c>
      <c r="P19" s="186">
        <v>34</v>
      </c>
      <c r="Q19" s="188">
        <v>36</v>
      </c>
      <c r="R19" s="186">
        <v>48</v>
      </c>
    </row>
    <row r="20" spans="2:18" x14ac:dyDescent="0.2">
      <c r="B20" s="172" t="s">
        <v>97</v>
      </c>
      <c r="C20" s="185">
        <v>25</v>
      </c>
      <c r="D20" s="187">
        <v>31</v>
      </c>
      <c r="E20" s="186">
        <v>58</v>
      </c>
      <c r="F20" s="186">
        <v>46</v>
      </c>
      <c r="G20" s="187">
        <v>25</v>
      </c>
      <c r="H20" s="185">
        <v>30</v>
      </c>
      <c r="I20" s="185">
        <v>40</v>
      </c>
      <c r="J20" s="188">
        <v>27</v>
      </c>
      <c r="K20" s="186">
        <v>42</v>
      </c>
      <c r="L20" s="187">
        <v>11</v>
      </c>
      <c r="M20" s="186">
        <v>41</v>
      </c>
      <c r="N20" s="186">
        <v>32</v>
      </c>
      <c r="O20" s="185">
        <v>13</v>
      </c>
      <c r="P20" s="187">
        <v>30</v>
      </c>
      <c r="Q20" s="186">
        <v>30</v>
      </c>
      <c r="R20" s="186">
        <v>49</v>
      </c>
    </row>
    <row r="21" spans="2:18" x14ac:dyDescent="0.2">
      <c r="B21" s="171" t="s">
        <v>98</v>
      </c>
      <c r="C21" s="186">
        <v>39</v>
      </c>
      <c r="D21" s="187">
        <v>28</v>
      </c>
      <c r="E21" s="185">
        <v>19</v>
      </c>
      <c r="F21" s="186">
        <v>30</v>
      </c>
      <c r="G21" s="187">
        <v>17</v>
      </c>
      <c r="H21" s="186">
        <v>23</v>
      </c>
      <c r="I21" s="185">
        <v>28</v>
      </c>
      <c r="J21" s="188">
        <v>39</v>
      </c>
      <c r="K21" s="185">
        <v>14</v>
      </c>
      <c r="L21" s="188">
        <v>30</v>
      </c>
      <c r="M21" s="185">
        <v>16</v>
      </c>
      <c r="N21" s="186">
        <v>35</v>
      </c>
      <c r="O21" s="187">
        <v>18</v>
      </c>
      <c r="P21" s="186">
        <v>30</v>
      </c>
      <c r="Q21" s="186">
        <v>35</v>
      </c>
      <c r="R21" s="185">
        <v>21</v>
      </c>
    </row>
    <row r="22" spans="2:18" x14ac:dyDescent="0.2">
      <c r="B22" s="172" t="s">
        <v>99</v>
      </c>
      <c r="C22" s="185">
        <v>27</v>
      </c>
      <c r="D22" s="187">
        <v>30</v>
      </c>
      <c r="E22" s="185">
        <v>32</v>
      </c>
      <c r="F22" s="185">
        <v>25</v>
      </c>
      <c r="G22" s="185">
        <v>36</v>
      </c>
      <c r="H22" s="186">
        <v>21</v>
      </c>
      <c r="I22" s="186">
        <v>32</v>
      </c>
      <c r="J22" s="186">
        <v>54</v>
      </c>
      <c r="K22" s="188">
        <v>47</v>
      </c>
      <c r="L22" s="185">
        <v>13</v>
      </c>
      <c r="M22" s="185">
        <v>27</v>
      </c>
      <c r="N22" s="185">
        <v>30</v>
      </c>
      <c r="O22" s="186">
        <v>33</v>
      </c>
      <c r="P22" s="186">
        <v>58</v>
      </c>
      <c r="Q22" s="186">
        <v>43</v>
      </c>
      <c r="R22" s="186">
        <v>32</v>
      </c>
    </row>
    <row r="23" spans="2:18" x14ac:dyDescent="0.2">
      <c r="B23" s="171" t="s">
        <v>100</v>
      </c>
      <c r="C23" s="186">
        <v>40</v>
      </c>
      <c r="D23" s="188">
        <v>39</v>
      </c>
      <c r="E23" s="185">
        <v>35</v>
      </c>
      <c r="F23" s="186">
        <v>54</v>
      </c>
      <c r="G23" s="185">
        <v>22</v>
      </c>
      <c r="H23" s="185">
        <v>18</v>
      </c>
      <c r="I23" s="186">
        <v>35</v>
      </c>
      <c r="J23" s="185">
        <v>37</v>
      </c>
      <c r="K23" s="185">
        <v>38</v>
      </c>
      <c r="L23" s="186">
        <v>31</v>
      </c>
      <c r="M23" s="186">
        <v>34</v>
      </c>
      <c r="N23" s="185">
        <v>37</v>
      </c>
      <c r="O23" s="186">
        <v>42</v>
      </c>
      <c r="P23" s="185">
        <v>28</v>
      </c>
      <c r="Q23" s="185">
        <v>30</v>
      </c>
      <c r="R23" s="186">
        <v>71</v>
      </c>
    </row>
    <row r="24" spans="2:18" x14ac:dyDescent="0.2">
      <c r="B24" s="172" t="s">
        <v>101</v>
      </c>
      <c r="C24" s="185">
        <v>31</v>
      </c>
      <c r="D24" s="187">
        <v>35</v>
      </c>
      <c r="E24" s="185">
        <v>13</v>
      </c>
      <c r="F24" s="186">
        <v>37</v>
      </c>
      <c r="G24" s="187">
        <v>18</v>
      </c>
      <c r="H24" s="185">
        <v>24</v>
      </c>
      <c r="I24" s="186">
        <v>29</v>
      </c>
      <c r="J24" s="186">
        <v>32</v>
      </c>
      <c r="K24" s="186">
        <v>23</v>
      </c>
      <c r="L24" s="185">
        <v>33</v>
      </c>
      <c r="M24" s="186">
        <v>41</v>
      </c>
      <c r="N24" s="186">
        <v>45</v>
      </c>
      <c r="O24" s="185">
        <v>24</v>
      </c>
      <c r="P24" s="185">
        <v>28</v>
      </c>
      <c r="Q24" s="186">
        <v>48</v>
      </c>
      <c r="R24" s="186">
        <v>41</v>
      </c>
    </row>
    <row r="25" spans="2:18" ht="13.5" thickBot="1" x14ac:dyDescent="0.25">
      <c r="B25" s="173" t="s">
        <v>102</v>
      </c>
      <c r="C25" s="186">
        <v>72</v>
      </c>
      <c r="D25" s="187">
        <v>30</v>
      </c>
      <c r="E25" s="185">
        <v>35</v>
      </c>
      <c r="F25" s="186">
        <v>44</v>
      </c>
      <c r="G25" s="187">
        <v>20</v>
      </c>
      <c r="H25" s="185">
        <v>24</v>
      </c>
      <c r="I25" s="186">
        <v>30</v>
      </c>
      <c r="J25" s="188">
        <v>39</v>
      </c>
      <c r="K25" s="185">
        <v>46</v>
      </c>
      <c r="L25" s="186">
        <v>54</v>
      </c>
      <c r="M25" s="186">
        <v>69</v>
      </c>
      <c r="N25" s="185">
        <v>31</v>
      </c>
      <c r="O25" s="185">
        <v>25</v>
      </c>
      <c r="P25" s="186">
        <v>50</v>
      </c>
      <c r="Q25" s="186">
        <v>43</v>
      </c>
      <c r="R25" s="297">
        <v>44</v>
      </c>
    </row>
    <row r="26" spans="2:18" ht="13.5" thickBot="1" x14ac:dyDescent="0.25">
      <c r="B26" s="174" t="s">
        <v>103</v>
      </c>
      <c r="C26" s="175">
        <f t="shared" ref="C26:K26" si="0">SUM(C11:C25)</f>
        <v>579</v>
      </c>
      <c r="D26" s="175">
        <f t="shared" si="0"/>
        <v>554</v>
      </c>
      <c r="E26" s="175">
        <f t="shared" si="0"/>
        <v>474</v>
      </c>
      <c r="F26" s="175">
        <f t="shared" si="0"/>
        <v>622</v>
      </c>
      <c r="G26" s="175">
        <f t="shared" si="0"/>
        <v>423</v>
      </c>
      <c r="H26" s="175">
        <f t="shared" si="0"/>
        <v>420</v>
      </c>
      <c r="I26" s="175">
        <f t="shared" si="0"/>
        <v>541</v>
      </c>
      <c r="J26" s="175">
        <f t="shared" si="0"/>
        <v>589</v>
      </c>
      <c r="K26" s="175">
        <f t="shared" si="0"/>
        <v>521</v>
      </c>
      <c r="L26" s="175">
        <f>SUM(L11:L25)</f>
        <v>470</v>
      </c>
      <c r="M26" s="175">
        <f t="shared" ref="M26:R26" si="1">SUM(M11:M25)</f>
        <v>535</v>
      </c>
      <c r="N26" s="175">
        <f t="shared" si="1"/>
        <v>561</v>
      </c>
      <c r="O26" s="175">
        <f t="shared" si="1"/>
        <v>438</v>
      </c>
      <c r="P26" s="175">
        <f t="shared" si="1"/>
        <v>594</v>
      </c>
      <c r="Q26" s="175">
        <f t="shared" si="1"/>
        <v>626</v>
      </c>
      <c r="R26" s="175">
        <f t="shared" si="1"/>
        <v>625</v>
      </c>
    </row>
    <row r="27" spans="2:18" ht="13.5" thickBot="1" x14ac:dyDescent="0.25">
      <c r="B27" s="174" t="s">
        <v>104</v>
      </c>
      <c r="C27" s="176">
        <f>+C26/15</f>
        <v>38.6</v>
      </c>
      <c r="D27" s="176">
        <f t="shared" ref="D27:R27" si="2">+D26/15</f>
        <v>36.93333333333333</v>
      </c>
      <c r="E27" s="176">
        <f t="shared" si="2"/>
        <v>31.6</v>
      </c>
      <c r="F27" s="176">
        <f t="shared" si="2"/>
        <v>41.466666666666669</v>
      </c>
      <c r="G27" s="176">
        <f t="shared" si="2"/>
        <v>28.2</v>
      </c>
      <c r="H27" s="176">
        <f t="shared" si="2"/>
        <v>28</v>
      </c>
      <c r="I27" s="176">
        <f t="shared" si="2"/>
        <v>36.06666666666667</v>
      </c>
      <c r="J27" s="176">
        <f t="shared" si="2"/>
        <v>39.266666666666666</v>
      </c>
      <c r="K27" s="176">
        <f t="shared" si="2"/>
        <v>34.733333333333334</v>
      </c>
      <c r="L27" s="176">
        <f t="shared" si="2"/>
        <v>31.333333333333332</v>
      </c>
      <c r="M27" s="176">
        <f t="shared" si="2"/>
        <v>35.666666666666664</v>
      </c>
      <c r="N27" s="176">
        <f t="shared" si="2"/>
        <v>37.4</v>
      </c>
      <c r="O27" s="176">
        <f t="shared" si="2"/>
        <v>29.2</v>
      </c>
      <c r="P27" s="176">
        <f t="shared" si="2"/>
        <v>39.6</v>
      </c>
      <c r="Q27" s="225">
        <f t="shared" si="2"/>
        <v>41.733333333333334</v>
      </c>
      <c r="R27" s="176">
        <f t="shared" si="2"/>
        <v>41.666666666666664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2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AH103"/>
  <sheetViews>
    <sheetView showGridLines="0" topLeftCell="A46" workbookViewId="0">
      <selection activeCell="K99" sqref="K99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34" ht="60.75" customHeight="1" x14ac:dyDescent="0.55000000000000004">
      <c r="C1" s="768" t="s">
        <v>128</v>
      </c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9" t="s">
        <v>30</v>
      </c>
      <c r="S1" s="76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6"/>
      <c r="D4" s="72"/>
      <c r="E4" s="117"/>
      <c r="F4" s="49"/>
      <c r="G4" s="49"/>
      <c r="H4" s="120"/>
      <c r="I4" s="120"/>
      <c r="J4" s="122"/>
      <c r="K4" s="5"/>
      <c r="L4" s="120"/>
      <c r="M4" s="108"/>
      <c r="N4" s="49"/>
      <c r="O4" s="111"/>
      <c r="P4" s="114"/>
      <c r="Q4" s="4"/>
      <c r="R4" s="126"/>
    </row>
    <row r="5" spans="1:34" x14ac:dyDescent="0.2">
      <c r="C5" s="13"/>
      <c r="D5" s="73"/>
      <c r="E5" s="118"/>
      <c r="F5" s="50"/>
      <c r="G5" s="50"/>
      <c r="H5" s="36"/>
      <c r="I5" s="36"/>
      <c r="J5" s="123"/>
      <c r="K5" s="11"/>
      <c r="L5" s="36"/>
      <c r="M5" s="109"/>
      <c r="N5" s="50"/>
      <c r="O5" s="112"/>
      <c r="P5" s="115"/>
      <c r="Q5" s="10"/>
      <c r="R5" s="127"/>
    </row>
    <row r="6" spans="1:34" x14ac:dyDescent="0.2">
      <c r="B6" s="1" t="s">
        <v>0</v>
      </c>
      <c r="C6" s="13"/>
      <c r="D6" s="73"/>
      <c r="E6" s="118"/>
      <c r="F6" s="50"/>
      <c r="G6" s="50"/>
      <c r="H6" s="36"/>
      <c r="I6" s="36"/>
      <c r="J6" s="123"/>
      <c r="K6" s="11"/>
      <c r="L6" s="36"/>
      <c r="M6" s="109"/>
      <c r="N6" s="50"/>
      <c r="O6" s="112"/>
      <c r="P6" s="115"/>
      <c r="Q6" s="10"/>
      <c r="R6" s="127"/>
    </row>
    <row r="7" spans="1:34" ht="6" customHeight="1" x14ac:dyDescent="0.2">
      <c r="C7" s="13"/>
      <c r="D7" s="73"/>
      <c r="E7" s="118"/>
      <c r="F7" s="50"/>
      <c r="G7" s="50"/>
      <c r="H7" s="36"/>
      <c r="I7" s="36"/>
      <c r="J7" s="123"/>
      <c r="K7" s="11"/>
      <c r="L7" s="36"/>
      <c r="M7" s="109"/>
      <c r="N7" s="50"/>
      <c r="O7" s="112"/>
      <c r="P7" s="115"/>
      <c r="Q7" s="10"/>
      <c r="R7" s="127"/>
    </row>
    <row r="8" spans="1:34" s="17" customFormat="1" ht="14.25" thickBot="1" x14ac:dyDescent="0.3">
      <c r="C8" s="41"/>
      <c r="D8" s="74"/>
      <c r="E8" s="119"/>
      <c r="F8" s="51"/>
      <c r="G8" s="51"/>
      <c r="H8" s="121"/>
      <c r="I8" s="121"/>
      <c r="J8" s="124"/>
      <c r="K8" s="40"/>
      <c r="L8" s="121"/>
      <c r="M8" s="110"/>
      <c r="N8" s="51"/>
      <c r="O8" s="113"/>
      <c r="P8" s="116"/>
      <c r="Q8" s="39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63" t="s">
        <v>23</v>
      </c>
      <c r="D10" s="63" t="s">
        <v>69</v>
      </c>
      <c r="E10" s="63" t="s">
        <v>4</v>
      </c>
      <c r="F10" s="64" t="s">
        <v>83</v>
      </c>
      <c r="G10" s="63" t="s">
        <v>27</v>
      </c>
      <c r="H10" s="63" t="s">
        <v>112</v>
      </c>
      <c r="I10" s="63" t="s">
        <v>117</v>
      </c>
      <c r="J10" s="65" t="s">
        <v>68</v>
      </c>
      <c r="K10" s="63" t="s">
        <v>3</v>
      </c>
      <c r="L10" s="63" t="s">
        <v>119</v>
      </c>
      <c r="M10" s="63" t="s">
        <v>29</v>
      </c>
      <c r="N10" s="63" t="s">
        <v>22</v>
      </c>
      <c r="O10" s="63" t="s">
        <v>25</v>
      </c>
      <c r="P10" s="63" t="s">
        <v>84</v>
      </c>
      <c r="Q10" s="63" t="s">
        <v>118</v>
      </c>
      <c r="R10" s="70" t="s">
        <v>116</v>
      </c>
    </row>
    <row r="11" spans="1:34" s="130" customFormat="1" ht="12" customHeight="1" x14ac:dyDescent="0.2">
      <c r="B11" s="753" t="s">
        <v>130</v>
      </c>
      <c r="C11" s="755">
        <v>0</v>
      </c>
      <c r="D11" s="755">
        <v>0</v>
      </c>
      <c r="E11" s="755">
        <v>0</v>
      </c>
      <c r="F11" s="755">
        <v>0</v>
      </c>
      <c r="G11" s="755">
        <v>14.5</v>
      </c>
      <c r="H11" s="755">
        <v>0</v>
      </c>
      <c r="I11" s="755">
        <v>0</v>
      </c>
      <c r="J11" s="755">
        <v>0</v>
      </c>
      <c r="K11" s="755">
        <v>28</v>
      </c>
      <c r="L11" s="755">
        <v>18.75</v>
      </c>
      <c r="M11" s="755">
        <v>0</v>
      </c>
      <c r="N11" s="755">
        <v>0</v>
      </c>
      <c r="O11" s="755">
        <v>0</v>
      </c>
      <c r="P11" s="755">
        <v>6.25</v>
      </c>
      <c r="Q11" s="755">
        <v>0</v>
      </c>
      <c r="R11" s="755">
        <v>0</v>
      </c>
      <c r="S11" s="755">
        <f>SUM(C11:R12)</f>
        <v>67.5</v>
      </c>
    </row>
    <row r="12" spans="1:34" s="130" customFormat="1" ht="12" customHeight="1" thickBot="1" x14ac:dyDescent="0.25">
      <c r="B12" s="754"/>
      <c r="C12" s="756"/>
      <c r="D12" s="756"/>
      <c r="E12" s="756"/>
      <c r="F12" s="756"/>
      <c r="G12" s="756"/>
      <c r="H12" s="756"/>
      <c r="I12" s="756"/>
      <c r="J12" s="756"/>
      <c r="K12" s="756"/>
      <c r="L12" s="756"/>
      <c r="M12" s="756"/>
      <c r="N12" s="756"/>
      <c r="O12" s="756"/>
      <c r="P12" s="756"/>
      <c r="Q12" s="756"/>
      <c r="R12" s="756"/>
      <c r="S12" s="756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2">
        <v>0</v>
      </c>
      <c r="D14" s="132">
        <v>10</v>
      </c>
      <c r="E14" s="132">
        <v>10</v>
      </c>
      <c r="F14" s="132">
        <v>0</v>
      </c>
      <c r="G14" s="133">
        <v>0</v>
      </c>
      <c r="H14" s="132">
        <v>10</v>
      </c>
      <c r="I14" s="133">
        <v>0</v>
      </c>
      <c r="J14" s="132">
        <v>10</v>
      </c>
      <c r="K14" s="133">
        <v>0</v>
      </c>
      <c r="L14" s="132">
        <v>10</v>
      </c>
      <c r="M14" s="133">
        <v>10</v>
      </c>
      <c r="N14" s="132">
        <v>0</v>
      </c>
      <c r="O14" s="132">
        <v>10</v>
      </c>
      <c r="P14" s="132">
        <v>0</v>
      </c>
      <c r="Q14" s="133">
        <v>10</v>
      </c>
      <c r="R14" s="132">
        <v>0</v>
      </c>
      <c r="S14" s="138">
        <f t="shared" ref="S14:S31" si="0">SUM(C14:R14)</f>
        <v>80</v>
      </c>
    </row>
    <row r="15" spans="1:34" x14ac:dyDescent="0.2">
      <c r="B15" s="139" t="s">
        <v>33</v>
      </c>
      <c r="C15" s="132">
        <v>0</v>
      </c>
      <c r="D15" s="132">
        <v>10</v>
      </c>
      <c r="E15" s="132">
        <v>10</v>
      </c>
      <c r="F15" s="132">
        <v>10</v>
      </c>
      <c r="G15" s="132">
        <v>10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10</v>
      </c>
      <c r="P15" s="132">
        <v>10</v>
      </c>
      <c r="Q15" s="132">
        <v>10</v>
      </c>
      <c r="R15" s="132">
        <v>10</v>
      </c>
      <c r="S15" s="142">
        <f t="shared" si="0"/>
        <v>80</v>
      </c>
    </row>
    <row r="16" spans="1:34" x14ac:dyDescent="0.2">
      <c r="B16" s="135" t="s">
        <v>34</v>
      </c>
      <c r="C16" s="132">
        <v>0</v>
      </c>
      <c r="D16" s="132">
        <v>0</v>
      </c>
      <c r="E16" s="132">
        <v>10</v>
      </c>
      <c r="F16" s="132">
        <v>10</v>
      </c>
      <c r="G16" s="132">
        <v>10</v>
      </c>
      <c r="H16" s="132">
        <v>0</v>
      </c>
      <c r="I16" s="132">
        <v>10</v>
      </c>
      <c r="J16" s="132">
        <v>0</v>
      </c>
      <c r="K16" s="132">
        <v>10</v>
      </c>
      <c r="L16" s="132">
        <v>0</v>
      </c>
      <c r="M16" s="132">
        <v>10</v>
      </c>
      <c r="N16" s="132">
        <v>0</v>
      </c>
      <c r="O16" s="132">
        <v>10</v>
      </c>
      <c r="P16" s="132">
        <v>10</v>
      </c>
      <c r="Q16" s="132">
        <v>0</v>
      </c>
      <c r="R16" s="132">
        <v>0</v>
      </c>
      <c r="S16" s="138">
        <f t="shared" si="0"/>
        <v>80</v>
      </c>
    </row>
    <row r="17" spans="1:22" x14ac:dyDescent="0.2">
      <c r="B17" s="139" t="s">
        <v>47</v>
      </c>
      <c r="C17" s="209"/>
      <c r="D17" s="209">
        <v>10</v>
      </c>
      <c r="E17" s="209"/>
      <c r="F17" s="209"/>
      <c r="G17" s="210"/>
      <c r="H17" s="209"/>
      <c r="I17" s="210"/>
      <c r="J17" s="209"/>
      <c r="K17" s="210"/>
      <c r="L17" s="209"/>
      <c r="M17" s="209">
        <v>10</v>
      </c>
      <c r="N17" s="209">
        <v>10</v>
      </c>
      <c r="O17" s="209"/>
      <c r="P17" s="209"/>
      <c r="Q17" s="209">
        <v>10</v>
      </c>
      <c r="R17" s="209">
        <v>10</v>
      </c>
      <c r="S17" s="211">
        <f t="shared" si="0"/>
        <v>50</v>
      </c>
      <c r="V17"/>
    </row>
    <row r="18" spans="1:22" x14ac:dyDescent="0.2">
      <c r="B18" s="135" t="s">
        <v>35</v>
      </c>
      <c r="C18" s="132">
        <v>0</v>
      </c>
      <c r="D18" s="132">
        <v>10</v>
      </c>
      <c r="E18" s="132">
        <v>0</v>
      </c>
      <c r="F18" s="132">
        <v>10</v>
      </c>
      <c r="G18" s="132">
        <v>10</v>
      </c>
      <c r="H18" s="132">
        <v>0</v>
      </c>
      <c r="I18" s="132">
        <v>10</v>
      </c>
      <c r="J18" s="132">
        <v>10</v>
      </c>
      <c r="K18" s="132">
        <v>0</v>
      </c>
      <c r="L18" s="132">
        <v>0</v>
      </c>
      <c r="M18" s="132">
        <v>10</v>
      </c>
      <c r="N18" s="132">
        <v>0</v>
      </c>
      <c r="O18" s="132">
        <v>0</v>
      </c>
      <c r="P18" s="132">
        <v>10</v>
      </c>
      <c r="Q18" s="132">
        <v>0</v>
      </c>
      <c r="R18" s="132">
        <v>10</v>
      </c>
      <c r="S18" s="138">
        <f t="shared" si="0"/>
        <v>80</v>
      </c>
    </row>
    <row r="19" spans="1:22" x14ac:dyDescent="0.2">
      <c r="B19" s="139" t="s">
        <v>36</v>
      </c>
      <c r="C19" s="132">
        <v>10</v>
      </c>
      <c r="D19" s="132">
        <v>0</v>
      </c>
      <c r="E19" s="132">
        <v>0</v>
      </c>
      <c r="F19" s="132">
        <v>0</v>
      </c>
      <c r="G19" s="132">
        <v>10</v>
      </c>
      <c r="H19" s="132">
        <v>0</v>
      </c>
      <c r="I19" s="132">
        <v>10</v>
      </c>
      <c r="J19" s="132">
        <v>0</v>
      </c>
      <c r="K19" s="132">
        <v>0</v>
      </c>
      <c r="L19" s="132">
        <v>0</v>
      </c>
      <c r="M19" s="132">
        <v>0</v>
      </c>
      <c r="N19" s="132">
        <v>10</v>
      </c>
      <c r="O19" s="132">
        <v>10</v>
      </c>
      <c r="P19" s="132">
        <v>10</v>
      </c>
      <c r="Q19" s="132">
        <v>10</v>
      </c>
      <c r="R19" s="132">
        <v>10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10</v>
      </c>
      <c r="E20" s="132">
        <v>10</v>
      </c>
      <c r="F20" s="132">
        <v>10</v>
      </c>
      <c r="G20" s="132">
        <v>0</v>
      </c>
      <c r="H20" s="132">
        <v>10</v>
      </c>
      <c r="I20" s="132">
        <v>5</v>
      </c>
      <c r="J20" s="132">
        <v>0</v>
      </c>
      <c r="K20" s="132">
        <v>0</v>
      </c>
      <c r="L20" s="132">
        <v>5</v>
      </c>
      <c r="M20" s="132">
        <v>10</v>
      </c>
      <c r="N20" s="132">
        <v>10</v>
      </c>
      <c r="O20" s="132">
        <v>0</v>
      </c>
      <c r="P20" s="132">
        <v>0</v>
      </c>
      <c r="Q20" s="132">
        <v>0</v>
      </c>
      <c r="R20" s="132">
        <v>10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>
        <v>10</v>
      </c>
      <c r="D21" s="222"/>
      <c r="E21" s="222">
        <v>10</v>
      </c>
      <c r="F21" s="222">
        <v>10</v>
      </c>
      <c r="G21" s="223"/>
      <c r="H21" s="222">
        <v>10</v>
      </c>
      <c r="I21" s="222">
        <v>10</v>
      </c>
      <c r="J21" s="222"/>
      <c r="K21" s="223"/>
      <c r="L21" s="222"/>
      <c r="M21" s="222">
        <v>10</v>
      </c>
      <c r="N21" s="222"/>
      <c r="O21" s="222">
        <v>10</v>
      </c>
      <c r="P21" s="222"/>
      <c r="Q21" s="222">
        <v>10</v>
      </c>
      <c r="R21" s="222"/>
      <c r="S21" s="224">
        <f t="shared" si="0"/>
        <v>80</v>
      </c>
    </row>
    <row r="22" spans="1:22" x14ac:dyDescent="0.2">
      <c r="B22" s="135" t="s">
        <v>38</v>
      </c>
      <c r="C22" s="132">
        <v>0</v>
      </c>
      <c r="D22" s="132">
        <v>0</v>
      </c>
      <c r="E22" s="132">
        <v>10</v>
      </c>
      <c r="F22" s="132">
        <v>10</v>
      </c>
      <c r="G22" s="132">
        <v>10</v>
      </c>
      <c r="H22" s="132">
        <v>10</v>
      </c>
      <c r="I22" s="132">
        <v>0</v>
      </c>
      <c r="J22" s="132">
        <v>10</v>
      </c>
      <c r="K22" s="132">
        <v>0</v>
      </c>
      <c r="L22" s="132">
        <v>10</v>
      </c>
      <c r="M22" s="132">
        <v>0</v>
      </c>
      <c r="N22" s="132">
        <v>0</v>
      </c>
      <c r="O22" s="132">
        <v>0</v>
      </c>
      <c r="P22" s="132">
        <v>0</v>
      </c>
      <c r="Q22" s="132">
        <v>10</v>
      </c>
      <c r="R22" s="132">
        <v>10</v>
      </c>
      <c r="S22" s="221">
        <f t="shared" si="0"/>
        <v>80</v>
      </c>
    </row>
    <row r="23" spans="1:22" x14ac:dyDescent="0.2">
      <c r="B23" s="139" t="s">
        <v>39</v>
      </c>
      <c r="C23" s="132">
        <v>10</v>
      </c>
      <c r="D23" s="132">
        <v>0</v>
      </c>
      <c r="E23" s="132">
        <v>0</v>
      </c>
      <c r="F23" s="132">
        <v>10</v>
      </c>
      <c r="G23" s="132">
        <v>10</v>
      </c>
      <c r="H23" s="132">
        <v>0</v>
      </c>
      <c r="I23" s="132">
        <v>10</v>
      </c>
      <c r="J23" s="132">
        <v>0</v>
      </c>
      <c r="K23" s="132">
        <v>0</v>
      </c>
      <c r="L23" s="132">
        <v>10</v>
      </c>
      <c r="M23" s="132">
        <v>10</v>
      </c>
      <c r="N23" s="132">
        <v>10</v>
      </c>
      <c r="O23" s="132">
        <v>10</v>
      </c>
      <c r="P23" s="132">
        <v>0</v>
      </c>
      <c r="Q23" s="132">
        <v>0</v>
      </c>
      <c r="R23" s="132">
        <v>0</v>
      </c>
      <c r="S23" s="142">
        <f t="shared" si="0"/>
        <v>80</v>
      </c>
    </row>
    <row r="24" spans="1:22" x14ac:dyDescent="0.2">
      <c r="B24" s="135" t="s">
        <v>40</v>
      </c>
      <c r="C24" s="132">
        <v>0</v>
      </c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10</v>
      </c>
      <c r="J24" s="132">
        <v>10</v>
      </c>
      <c r="K24" s="132">
        <v>0</v>
      </c>
      <c r="L24" s="132">
        <v>10</v>
      </c>
      <c r="M24" s="132">
        <v>10</v>
      </c>
      <c r="N24" s="132">
        <v>10</v>
      </c>
      <c r="O24" s="132">
        <v>10</v>
      </c>
      <c r="P24" s="132">
        <v>10</v>
      </c>
      <c r="Q24" s="132">
        <v>10</v>
      </c>
      <c r="R24" s="132">
        <v>0</v>
      </c>
      <c r="S24" s="138">
        <f t="shared" si="0"/>
        <v>80</v>
      </c>
    </row>
    <row r="25" spans="1:22" x14ac:dyDescent="0.2">
      <c r="B25" s="139" t="s">
        <v>47</v>
      </c>
      <c r="C25" s="222">
        <v>10</v>
      </c>
      <c r="D25" s="222"/>
      <c r="E25" s="222">
        <v>10</v>
      </c>
      <c r="F25" s="222"/>
      <c r="G25" s="223"/>
      <c r="H25" s="222">
        <v>10</v>
      </c>
      <c r="I25" s="222"/>
      <c r="J25" s="222"/>
      <c r="K25" s="223">
        <v>10</v>
      </c>
      <c r="L25" s="222"/>
      <c r="M25" s="223">
        <v>10</v>
      </c>
      <c r="N25" s="222">
        <v>10</v>
      </c>
      <c r="O25" s="222"/>
      <c r="P25" s="222"/>
      <c r="Q25" s="223"/>
      <c r="R25" s="222"/>
      <c r="S25" s="211">
        <f t="shared" si="0"/>
        <v>60</v>
      </c>
    </row>
    <row r="26" spans="1:22" x14ac:dyDescent="0.2">
      <c r="B26" s="135" t="s">
        <v>41</v>
      </c>
      <c r="C26" s="132">
        <v>0</v>
      </c>
      <c r="D26" s="132">
        <v>0</v>
      </c>
      <c r="E26" s="132">
        <v>0</v>
      </c>
      <c r="F26" s="132">
        <v>10</v>
      </c>
      <c r="G26" s="132">
        <v>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10</v>
      </c>
      <c r="N26" s="132">
        <v>10</v>
      </c>
      <c r="O26" s="132">
        <v>10</v>
      </c>
      <c r="P26" s="132">
        <v>0</v>
      </c>
      <c r="Q26" s="132">
        <v>10</v>
      </c>
      <c r="R26" s="132">
        <v>0</v>
      </c>
      <c r="S26" s="138">
        <f t="shared" si="0"/>
        <v>80</v>
      </c>
    </row>
    <row r="27" spans="1:22" x14ac:dyDescent="0.2">
      <c r="B27" s="139" t="s">
        <v>42</v>
      </c>
      <c r="C27" s="132">
        <v>0</v>
      </c>
      <c r="D27" s="132">
        <v>0</v>
      </c>
      <c r="E27" s="132">
        <v>10</v>
      </c>
      <c r="F27" s="132">
        <v>0</v>
      </c>
      <c r="G27" s="132">
        <v>10</v>
      </c>
      <c r="H27" s="132">
        <v>0</v>
      </c>
      <c r="I27" s="132">
        <v>10</v>
      </c>
      <c r="J27" s="132">
        <v>10</v>
      </c>
      <c r="K27" s="132">
        <v>10</v>
      </c>
      <c r="L27" s="132">
        <v>10</v>
      </c>
      <c r="M27" s="132">
        <v>10</v>
      </c>
      <c r="N27" s="132">
        <v>0</v>
      </c>
      <c r="O27" s="132">
        <v>10</v>
      </c>
      <c r="P27" s="132">
        <v>0</v>
      </c>
      <c r="Q27" s="132">
        <v>0</v>
      </c>
      <c r="R27" s="132">
        <v>0</v>
      </c>
      <c r="S27" s="142">
        <f t="shared" si="0"/>
        <v>80</v>
      </c>
    </row>
    <row r="28" spans="1:22" x14ac:dyDescent="0.2">
      <c r="B28" s="135" t="s">
        <v>43</v>
      </c>
      <c r="C28" s="132">
        <v>10</v>
      </c>
      <c r="D28" s="132">
        <v>10</v>
      </c>
      <c r="E28" s="132">
        <v>10</v>
      </c>
      <c r="F28" s="132">
        <v>0</v>
      </c>
      <c r="G28" s="132">
        <v>0</v>
      </c>
      <c r="H28" s="132">
        <v>0</v>
      </c>
      <c r="I28" s="132">
        <v>10</v>
      </c>
      <c r="J28" s="132">
        <v>0</v>
      </c>
      <c r="K28" s="132">
        <v>10</v>
      </c>
      <c r="L28" s="132">
        <v>10</v>
      </c>
      <c r="M28" s="132">
        <v>0</v>
      </c>
      <c r="N28" s="132">
        <v>10</v>
      </c>
      <c r="O28" s="132">
        <v>0</v>
      </c>
      <c r="P28" s="132">
        <v>0</v>
      </c>
      <c r="Q28" s="132">
        <v>0</v>
      </c>
      <c r="R28" s="132">
        <v>10</v>
      </c>
      <c r="S28" s="138">
        <f t="shared" si="0"/>
        <v>80</v>
      </c>
    </row>
    <row r="29" spans="1:22" x14ac:dyDescent="0.2">
      <c r="B29" s="139" t="s">
        <v>44</v>
      </c>
      <c r="C29" s="132">
        <v>10</v>
      </c>
      <c r="D29" s="132">
        <v>10</v>
      </c>
      <c r="E29" s="132">
        <v>10</v>
      </c>
      <c r="F29" s="132">
        <v>10</v>
      </c>
      <c r="G29" s="132">
        <v>0</v>
      </c>
      <c r="H29" s="132">
        <v>0</v>
      </c>
      <c r="I29" s="132">
        <v>0</v>
      </c>
      <c r="J29" s="132">
        <v>0</v>
      </c>
      <c r="K29" s="132">
        <v>10</v>
      </c>
      <c r="L29" s="132">
        <v>0</v>
      </c>
      <c r="M29" s="132">
        <v>10</v>
      </c>
      <c r="N29" s="132">
        <v>10</v>
      </c>
      <c r="O29" s="132">
        <v>0</v>
      </c>
      <c r="P29" s="132">
        <v>10</v>
      </c>
      <c r="Q29" s="132">
        <v>0</v>
      </c>
      <c r="R29" s="132">
        <v>0</v>
      </c>
      <c r="S29" s="142">
        <f t="shared" si="0"/>
        <v>80</v>
      </c>
    </row>
    <row r="30" spans="1:22" x14ac:dyDescent="0.2">
      <c r="B30" s="135" t="s">
        <v>45</v>
      </c>
      <c r="C30" s="132">
        <v>10</v>
      </c>
      <c r="D30" s="132">
        <v>10</v>
      </c>
      <c r="E30" s="132">
        <v>10</v>
      </c>
      <c r="F30" s="132">
        <v>10</v>
      </c>
      <c r="G30" s="132">
        <v>10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10</v>
      </c>
      <c r="O30" s="132">
        <v>10</v>
      </c>
      <c r="P30" s="132">
        <v>10</v>
      </c>
      <c r="Q30" s="132">
        <v>0</v>
      </c>
      <c r="R30" s="132">
        <v>0</v>
      </c>
      <c r="S30" s="138">
        <f t="shared" si="0"/>
        <v>80</v>
      </c>
    </row>
    <row r="31" spans="1:22" ht="13.5" thickBot="1" x14ac:dyDescent="0.25">
      <c r="B31" s="143" t="s">
        <v>46</v>
      </c>
      <c r="C31" s="132">
        <v>10</v>
      </c>
      <c r="D31" s="132">
        <v>0</v>
      </c>
      <c r="E31" s="132">
        <v>10</v>
      </c>
      <c r="F31" s="132">
        <v>10</v>
      </c>
      <c r="G31" s="132">
        <v>10</v>
      </c>
      <c r="H31" s="132">
        <v>0</v>
      </c>
      <c r="I31" s="132">
        <v>0</v>
      </c>
      <c r="J31" s="132">
        <v>10</v>
      </c>
      <c r="K31" s="132">
        <v>0</v>
      </c>
      <c r="L31" s="132">
        <v>0</v>
      </c>
      <c r="M31" s="132">
        <v>0</v>
      </c>
      <c r="N31" s="132">
        <v>10</v>
      </c>
      <c r="O31" s="132">
        <v>0</v>
      </c>
      <c r="P31" s="132">
        <v>10</v>
      </c>
      <c r="Q31" s="132">
        <v>10</v>
      </c>
      <c r="R31" s="132">
        <v>0</v>
      </c>
      <c r="S31" s="144">
        <f t="shared" si="0"/>
        <v>80</v>
      </c>
    </row>
    <row r="32" spans="1:22" ht="13.5" thickBot="1" x14ac:dyDescent="0.25">
      <c r="B32" s="245" t="s">
        <v>131</v>
      </c>
      <c r="C32" s="163">
        <f>SUM(C13:C31)</f>
        <v>98.75</v>
      </c>
      <c r="D32" s="163">
        <f t="shared" ref="D32:S32" si="1">SUM(D13:D31)</f>
        <v>98.75</v>
      </c>
      <c r="E32" s="163">
        <f t="shared" si="1"/>
        <v>138.75</v>
      </c>
      <c r="F32" s="163">
        <f t="shared" si="1"/>
        <v>128.75</v>
      </c>
      <c r="G32" s="163">
        <f t="shared" si="1"/>
        <v>108.75</v>
      </c>
      <c r="H32" s="163">
        <f t="shared" si="1"/>
        <v>78.75</v>
      </c>
      <c r="I32" s="163">
        <f t="shared" si="1"/>
        <v>113.75</v>
      </c>
      <c r="J32" s="163">
        <f t="shared" si="1"/>
        <v>78.75</v>
      </c>
      <c r="K32" s="163">
        <f t="shared" si="1"/>
        <v>68.75</v>
      </c>
      <c r="L32" s="163">
        <f t="shared" si="1"/>
        <v>93.75</v>
      </c>
      <c r="M32" s="163">
        <f t="shared" si="1"/>
        <v>138.75</v>
      </c>
      <c r="N32" s="163">
        <f t="shared" si="1"/>
        <v>128.75</v>
      </c>
      <c r="O32" s="163">
        <f t="shared" si="1"/>
        <v>118.75</v>
      </c>
      <c r="P32" s="163">
        <f t="shared" si="1"/>
        <v>98.75</v>
      </c>
      <c r="Q32" s="163">
        <f t="shared" si="1"/>
        <v>108.75</v>
      </c>
      <c r="R32" s="163">
        <f t="shared" si="1"/>
        <v>88.75</v>
      </c>
      <c r="S32" s="163">
        <f t="shared" si="1"/>
        <v>1690</v>
      </c>
    </row>
    <row r="33" spans="2:19" ht="13.5" thickBot="1" x14ac:dyDescent="0.25">
      <c r="B33" s="265" t="s">
        <v>136</v>
      </c>
      <c r="C33" s="163">
        <f t="shared" ref="C33:S33" si="2">+C11+C32</f>
        <v>98.75</v>
      </c>
      <c r="D33" s="163">
        <f t="shared" si="2"/>
        <v>98.75</v>
      </c>
      <c r="E33" s="163">
        <f t="shared" si="2"/>
        <v>138.75</v>
      </c>
      <c r="F33" s="163">
        <f t="shared" si="2"/>
        <v>128.75</v>
      </c>
      <c r="G33" s="163">
        <f t="shared" si="2"/>
        <v>123.25</v>
      </c>
      <c r="H33" s="163">
        <f t="shared" si="2"/>
        <v>78.75</v>
      </c>
      <c r="I33" s="163">
        <f t="shared" si="2"/>
        <v>113.75</v>
      </c>
      <c r="J33" s="163">
        <f t="shared" si="2"/>
        <v>78.75</v>
      </c>
      <c r="K33" s="163">
        <f t="shared" si="2"/>
        <v>96.75</v>
      </c>
      <c r="L33" s="163">
        <f t="shared" si="2"/>
        <v>112.5</v>
      </c>
      <c r="M33" s="163">
        <f t="shared" si="2"/>
        <v>138.75</v>
      </c>
      <c r="N33" s="163">
        <f t="shared" si="2"/>
        <v>128.75</v>
      </c>
      <c r="O33" s="163">
        <f t="shared" si="2"/>
        <v>118.75</v>
      </c>
      <c r="P33" s="163">
        <f t="shared" si="2"/>
        <v>105</v>
      </c>
      <c r="Q33" s="163">
        <f t="shared" si="2"/>
        <v>108.75</v>
      </c>
      <c r="R33" s="163">
        <f t="shared" si="2"/>
        <v>88.75</v>
      </c>
      <c r="S33" s="163">
        <f t="shared" si="2"/>
        <v>1757.5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46" t="s">
        <v>132</v>
      </c>
      <c r="C35" s="743"/>
      <c r="D35" s="743"/>
      <c r="E35" s="743"/>
      <c r="F35" s="743"/>
      <c r="G35" s="743"/>
      <c r="H35" s="743"/>
      <c r="I35" s="743"/>
      <c r="J35" s="743">
        <v>550.17999999999995</v>
      </c>
      <c r="K35" s="743"/>
      <c r="L35" s="743"/>
      <c r="M35" s="743"/>
      <c r="N35" s="743"/>
      <c r="O35" s="743"/>
      <c r="P35" s="743"/>
      <c r="Q35" s="743">
        <v>365.25</v>
      </c>
      <c r="R35" s="743"/>
      <c r="S35" s="743">
        <f>SUM(C35:R36)</f>
        <v>915.43</v>
      </c>
    </row>
    <row r="36" spans="2:19" s="130" customFormat="1" ht="12" customHeight="1" thickBot="1" x14ac:dyDescent="0.25">
      <c r="B36" s="747"/>
      <c r="C36" s="744"/>
      <c r="D36" s="744"/>
      <c r="E36" s="744"/>
      <c r="F36" s="744"/>
      <c r="G36" s="744"/>
      <c r="H36" s="744"/>
      <c r="I36" s="744"/>
      <c r="J36" s="744"/>
      <c r="K36" s="744"/>
      <c r="L36" s="744"/>
      <c r="M36" s="745"/>
      <c r="N36" s="744"/>
      <c r="O36" s="744"/>
      <c r="P36" s="744"/>
      <c r="Q36" s="744"/>
      <c r="R36" s="744"/>
      <c r="S36" s="745"/>
    </row>
    <row r="37" spans="2:19" x14ac:dyDescent="0.2">
      <c r="B37" s="240" t="s">
        <v>49</v>
      </c>
      <c r="C37" s="148"/>
      <c r="D37" s="146"/>
      <c r="E37" s="146"/>
      <c r="F37" s="146"/>
      <c r="G37" s="147"/>
      <c r="H37" s="146"/>
      <c r="I37" s="146"/>
      <c r="J37" s="146">
        <v>-40</v>
      </c>
      <c r="K37" s="147">
        <v>131.5</v>
      </c>
      <c r="L37" s="243">
        <v>60</v>
      </c>
      <c r="M37" s="146"/>
      <c r="N37" s="148">
        <v>47.75</v>
      </c>
      <c r="O37" s="146"/>
      <c r="P37" s="146"/>
      <c r="Q37" s="146"/>
      <c r="R37" s="243"/>
      <c r="S37" s="146">
        <f t="shared" ref="S37:S52" si="3">SUM(C37:R37)</f>
        <v>199.25</v>
      </c>
    </row>
    <row r="38" spans="2:19" x14ac:dyDescent="0.2">
      <c r="B38" s="241" t="s">
        <v>50</v>
      </c>
      <c r="C38" s="152"/>
      <c r="D38" s="150"/>
      <c r="E38" s="150"/>
      <c r="F38" s="150"/>
      <c r="G38" s="151"/>
      <c r="H38" s="150"/>
      <c r="I38" s="151"/>
      <c r="J38" s="150"/>
      <c r="K38" s="151"/>
      <c r="L38" s="239"/>
      <c r="M38" s="154">
        <v>48.75</v>
      </c>
      <c r="N38" s="152"/>
      <c r="O38" s="150"/>
      <c r="P38" s="150"/>
      <c r="Q38" s="151"/>
      <c r="R38" s="239"/>
      <c r="S38" s="154">
        <f t="shared" si="3"/>
        <v>48.75</v>
      </c>
    </row>
    <row r="39" spans="2:19" x14ac:dyDescent="0.2">
      <c r="B39" s="241" t="s">
        <v>51</v>
      </c>
      <c r="C39" s="259">
        <v>48.75</v>
      </c>
      <c r="D39" s="154"/>
      <c r="E39" s="154"/>
      <c r="F39" s="154"/>
      <c r="G39" s="155"/>
      <c r="H39" s="154"/>
      <c r="I39" s="155"/>
      <c r="J39" s="154"/>
      <c r="K39" s="155"/>
      <c r="L39" s="157"/>
      <c r="M39" s="154"/>
      <c r="N39" s="156"/>
      <c r="O39" s="154"/>
      <c r="P39" s="154"/>
      <c r="Q39" s="155"/>
      <c r="R39" s="157"/>
      <c r="S39" s="154">
        <f t="shared" si="3"/>
        <v>48.75</v>
      </c>
    </row>
    <row r="40" spans="2:19" x14ac:dyDescent="0.2">
      <c r="B40" s="241" t="s">
        <v>52</v>
      </c>
      <c r="C40" s="156"/>
      <c r="D40" s="154"/>
      <c r="E40" s="154"/>
      <c r="F40" s="154"/>
      <c r="G40" s="155"/>
      <c r="H40" s="154"/>
      <c r="I40" s="155"/>
      <c r="J40" s="154"/>
      <c r="K40" s="155"/>
      <c r="L40" s="157"/>
      <c r="M40" s="154"/>
      <c r="N40" s="156"/>
      <c r="O40" s="154"/>
      <c r="P40" s="154"/>
      <c r="Q40" s="155"/>
      <c r="R40" s="157"/>
      <c r="S40" s="154">
        <f t="shared" si="3"/>
        <v>0</v>
      </c>
    </row>
    <row r="41" spans="2:19" x14ac:dyDescent="0.2">
      <c r="B41" s="241" t="s">
        <v>53</v>
      </c>
      <c r="C41" s="152"/>
      <c r="D41" s="150"/>
      <c r="E41" s="150"/>
      <c r="F41" s="150"/>
      <c r="G41" s="151"/>
      <c r="H41" s="150"/>
      <c r="I41" s="151"/>
      <c r="J41" s="150"/>
      <c r="K41" s="151"/>
      <c r="L41" s="239"/>
      <c r="M41" s="154"/>
      <c r="N41" s="152"/>
      <c r="O41" s="150"/>
      <c r="P41" s="150"/>
      <c r="Q41" s="151"/>
      <c r="R41" s="239"/>
      <c r="S41" s="154">
        <f t="shared" si="3"/>
        <v>0</v>
      </c>
    </row>
    <row r="42" spans="2:19" x14ac:dyDescent="0.2">
      <c r="B42" s="241" t="s">
        <v>54</v>
      </c>
      <c r="C42" s="156"/>
      <c r="D42" s="259">
        <v>70</v>
      </c>
      <c r="E42" s="154"/>
      <c r="F42" s="154"/>
      <c r="G42" s="154"/>
      <c r="H42" s="154"/>
      <c r="I42" s="154"/>
      <c r="J42" s="154"/>
      <c r="K42" s="154"/>
      <c r="L42" s="157"/>
      <c r="M42" s="154"/>
      <c r="N42" s="156"/>
      <c r="O42" s="154"/>
      <c r="P42" s="154"/>
      <c r="Q42" s="154"/>
      <c r="R42" s="157"/>
      <c r="S42" s="154">
        <f t="shared" si="3"/>
        <v>70</v>
      </c>
    </row>
    <row r="43" spans="2:19" x14ac:dyDescent="0.2">
      <c r="B43" s="241" t="s">
        <v>55</v>
      </c>
      <c r="C43" s="156"/>
      <c r="D43" s="154"/>
      <c r="E43" s="154"/>
      <c r="F43" s="154"/>
      <c r="G43" s="154"/>
      <c r="H43" s="154"/>
      <c r="I43" s="154"/>
      <c r="J43" s="154"/>
      <c r="K43" s="154"/>
      <c r="L43" s="157"/>
      <c r="M43" s="154"/>
      <c r="N43" s="156"/>
      <c r="O43" s="154"/>
      <c r="P43" s="154"/>
      <c r="Q43" s="154"/>
      <c r="R43" s="157"/>
      <c r="S43" s="154">
        <f t="shared" si="3"/>
        <v>0</v>
      </c>
    </row>
    <row r="44" spans="2:19" x14ac:dyDescent="0.2">
      <c r="B44" s="241" t="s">
        <v>56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7"/>
      <c r="M44" s="154"/>
      <c r="N44" s="156"/>
      <c r="O44" s="154"/>
      <c r="P44" s="154"/>
      <c r="Q44" s="155"/>
      <c r="R44" s="157"/>
      <c r="S44" s="154">
        <f t="shared" si="3"/>
        <v>0</v>
      </c>
    </row>
    <row r="45" spans="2:19" x14ac:dyDescent="0.2">
      <c r="B45" s="241" t="s">
        <v>57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7"/>
      <c r="M45" s="154"/>
      <c r="N45" s="156"/>
      <c r="O45" s="154"/>
      <c r="P45" s="154"/>
      <c r="Q45" s="155"/>
      <c r="R45" s="157"/>
      <c r="S45" s="154">
        <f t="shared" si="3"/>
        <v>0</v>
      </c>
    </row>
    <row r="46" spans="2:19" x14ac:dyDescent="0.2">
      <c r="B46" s="241" t="s">
        <v>58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7"/>
      <c r="M46" s="154"/>
      <c r="N46" s="156"/>
      <c r="O46" s="154"/>
      <c r="P46" s="154"/>
      <c r="Q46" s="155"/>
      <c r="R46" s="157"/>
      <c r="S46" s="154">
        <f t="shared" si="3"/>
        <v>0</v>
      </c>
    </row>
    <row r="47" spans="2:19" x14ac:dyDescent="0.2">
      <c r="B47" s="241" t="s">
        <v>59</v>
      </c>
      <c r="C47" s="156"/>
      <c r="D47" s="154"/>
      <c r="E47" s="154"/>
      <c r="F47" s="154"/>
      <c r="G47" s="155"/>
      <c r="H47" s="154"/>
      <c r="I47" s="155"/>
      <c r="J47" s="154"/>
      <c r="K47" s="155"/>
      <c r="L47" s="157"/>
      <c r="M47" s="154"/>
      <c r="N47" s="156"/>
      <c r="O47" s="154"/>
      <c r="P47" s="154"/>
      <c r="Q47" s="155"/>
      <c r="R47" s="157"/>
      <c r="S47" s="154">
        <f t="shared" si="3"/>
        <v>0</v>
      </c>
    </row>
    <row r="48" spans="2:19" x14ac:dyDescent="0.2">
      <c r="B48" s="241" t="s">
        <v>60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7"/>
      <c r="M48" s="154"/>
      <c r="N48" s="156"/>
      <c r="O48" s="154"/>
      <c r="P48" s="154"/>
      <c r="Q48" s="154"/>
      <c r="R48" s="157"/>
      <c r="S48" s="154">
        <f t="shared" si="3"/>
        <v>0</v>
      </c>
    </row>
    <row r="49" spans="2:20" x14ac:dyDescent="0.2">
      <c r="B49" s="241" t="s">
        <v>61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7"/>
      <c r="M49" s="154"/>
      <c r="N49" s="156"/>
      <c r="O49" s="154"/>
      <c r="P49" s="154"/>
      <c r="Q49" s="154"/>
      <c r="R49" s="157"/>
      <c r="S49" s="154">
        <f t="shared" si="3"/>
        <v>0</v>
      </c>
    </row>
    <row r="50" spans="2:20" x14ac:dyDescent="0.2">
      <c r="B50" s="241" t="s">
        <v>62</v>
      </c>
      <c r="C50" s="156"/>
      <c r="D50" s="154"/>
      <c r="E50" s="154"/>
      <c r="F50" s="154"/>
      <c r="G50" s="155"/>
      <c r="H50" s="154"/>
      <c r="I50" s="155"/>
      <c r="J50" s="154"/>
      <c r="K50" s="155"/>
      <c r="L50" s="157"/>
      <c r="M50" s="154"/>
      <c r="N50" s="156"/>
      <c r="O50" s="154"/>
      <c r="P50" s="154"/>
      <c r="Q50" s="155"/>
      <c r="R50" s="157"/>
      <c r="S50" s="154">
        <f t="shared" si="3"/>
        <v>0</v>
      </c>
    </row>
    <row r="51" spans="2:20" x14ac:dyDescent="0.2">
      <c r="B51" s="241" t="s">
        <v>63</v>
      </c>
      <c r="C51" s="156"/>
      <c r="D51" s="154"/>
      <c r="E51" s="154"/>
      <c r="F51" s="154"/>
      <c r="G51" s="154"/>
      <c r="H51" s="154"/>
      <c r="I51" s="154"/>
      <c r="J51" s="154"/>
      <c r="K51" s="154"/>
      <c r="L51" s="157"/>
      <c r="M51" s="154"/>
      <c r="N51" s="156"/>
      <c r="O51" s="154"/>
      <c r="P51" s="154"/>
      <c r="Q51" s="154"/>
      <c r="R51" s="157"/>
      <c r="S51" s="154">
        <f t="shared" si="3"/>
        <v>0</v>
      </c>
    </row>
    <row r="52" spans="2:20" ht="13.5" thickBot="1" x14ac:dyDescent="0.25">
      <c r="B52" s="242" t="s">
        <v>123</v>
      </c>
      <c r="C52" s="152"/>
      <c r="D52" s="150"/>
      <c r="E52" s="150"/>
      <c r="F52" s="150"/>
      <c r="G52" s="150"/>
      <c r="H52" s="150"/>
      <c r="I52" s="150"/>
      <c r="J52" s="150"/>
      <c r="K52" s="155"/>
      <c r="L52" s="239"/>
      <c r="M52" s="244"/>
      <c r="N52" s="152">
        <v>81</v>
      </c>
      <c r="O52" s="150"/>
      <c r="P52" s="150"/>
      <c r="Q52" s="150">
        <v>-110</v>
      </c>
      <c r="R52" s="150"/>
      <c r="S52" s="154">
        <f t="shared" si="3"/>
        <v>-29</v>
      </c>
    </row>
    <row r="53" spans="2:20" ht="13.5" thickBot="1" x14ac:dyDescent="0.25">
      <c r="B53" s="246" t="s">
        <v>133</v>
      </c>
      <c r="C53" s="166">
        <f>SUM(C35:C52)</f>
        <v>48.75</v>
      </c>
      <c r="D53" s="166">
        <f t="shared" ref="D53:S53" si="4">SUM(D35:D52)</f>
        <v>70</v>
      </c>
      <c r="E53" s="166">
        <f t="shared" si="4"/>
        <v>0</v>
      </c>
      <c r="F53" s="166">
        <f t="shared" si="4"/>
        <v>0</v>
      </c>
      <c r="G53" s="166">
        <f t="shared" si="4"/>
        <v>0</v>
      </c>
      <c r="H53" s="166">
        <f t="shared" si="4"/>
        <v>0</v>
      </c>
      <c r="I53" s="166">
        <f t="shared" si="4"/>
        <v>0</v>
      </c>
      <c r="J53" s="166">
        <f t="shared" si="4"/>
        <v>510.17999999999995</v>
      </c>
      <c r="K53" s="166">
        <f t="shared" si="4"/>
        <v>131.5</v>
      </c>
      <c r="L53" s="166">
        <f t="shared" si="4"/>
        <v>60</v>
      </c>
      <c r="M53" s="260">
        <f t="shared" si="4"/>
        <v>48.75</v>
      </c>
      <c r="N53" s="166">
        <f t="shared" si="4"/>
        <v>128.75</v>
      </c>
      <c r="O53" s="166">
        <f t="shared" si="4"/>
        <v>0</v>
      </c>
      <c r="P53" s="166">
        <f t="shared" si="4"/>
        <v>0</v>
      </c>
      <c r="Q53" s="166">
        <f t="shared" si="4"/>
        <v>255.25</v>
      </c>
      <c r="R53" s="166">
        <f t="shared" si="4"/>
        <v>0</v>
      </c>
      <c r="S53" s="166">
        <f t="shared" si="4"/>
        <v>1253.1799999999998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40" t="s">
        <v>108</v>
      </c>
      <c r="C55" s="737">
        <f t="shared" ref="C55:S55" si="5">+C33-C53</f>
        <v>50</v>
      </c>
      <c r="D55" s="737">
        <f t="shared" si="5"/>
        <v>28.75</v>
      </c>
      <c r="E55" s="737">
        <f t="shared" si="5"/>
        <v>138.75</v>
      </c>
      <c r="F55" s="737">
        <f t="shared" si="5"/>
        <v>128.75</v>
      </c>
      <c r="G55" s="737">
        <f t="shared" si="5"/>
        <v>123.25</v>
      </c>
      <c r="H55" s="737">
        <f t="shared" si="5"/>
        <v>78.75</v>
      </c>
      <c r="I55" s="737">
        <f t="shared" si="5"/>
        <v>113.75</v>
      </c>
      <c r="J55" s="737">
        <f t="shared" si="5"/>
        <v>-431.42999999999995</v>
      </c>
      <c r="K55" s="737">
        <f t="shared" si="5"/>
        <v>-34.75</v>
      </c>
      <c r="L55" s="737">
        <f t="shared" si="5"/>
        <v>52.5</v>
      </c>
      <c r="M55" s="737">
        <f t="shared" si="5"/>
        <v>90</v>
      </c>
      <c r="N55" s="737">
        <f t="shared" si="5"/>
        <v>0</v>
      </c>
      <c r="O55" s="737">
        <f t="shared" si="5"/>
        <v>118.75</v>
      </c>
      <c r="P55" s="737">
        <f t="shared" si="5"/>
        <v>105</v>
      </c>
      <c r="Q55" s="737">
        <f t="shared" si="5"/>
        <v>-146.5</v>
      </c>
      <c r="R55" s="737">
        <f t="shared" si="5"/>
        <v>88.75</v>
      </c>
      <c r="S55" s="737">
        <f t="shared" si="5"/>
        <v>504.32000000000016</v>
      </c>
    </row>
    <row r="56" spans="2:20" ht="12.75" customHeight="1" x14ac:dyDescent="0.2">
      <c r="B56" s="741"/>
      <c r="C56" s="738"/>
      <c r="D56" s="738"/>
      <c r="E56" s="738"/>
      <c r="F56" s="738"/>
      <c r="G56" s="738"/>
      <c r="H56" s="738"/>
      <c r="I56" s="738"/>
      <c r="J56" s="738"/>
      <c r="K56" s="738"/>
      <c r="L56" s="738"/>
      <c r="M56" s="738"/>
      <c r="N56" s="738"/>
      <c r="O56" s="738"/>
      <c r="P56" s="738"/>
      <c r="Q56" s="738"/>
      <c r="R56" s="738"/>
      <c r="S56" s="738"/>
    </row>
    <row r="57" spans="2:20" ht="12.75" customHeight="1" x14ac:dyDescent="0.2">
      <c r="B57" s="741"/>
      <c r="C57" s="738"/>
      <c r="D57" s="738"/>
      <c r="E57" s="738"/>
      <c r="F57" s="738"/>
      <c r="G57" s="738"/>
      <c r="H57" s="738"/>
      <c r="I57" s="738"/>
      <c r="J57" s="738"/>
      <c r="K57" s="738"/>
      <c r="L57" s="738"/>
      <c r="M57" s="738"/>
      <c r="N57" s="738"/>
      <c r="O57" s="738"/>
      <c r="P57" s="738"/>
      <c r="Q57" s="738"/>
      <c r="R57" s="738"/>
      <c r="S57" s="738"/>
    </row>
    <row r="58" spans="2:20" ht="13.5" customHeight="1" thickBot="1" x14ac:dyDescent="0.25">
      <c r="B58" s="742"/>
      <c r="C58" s="739"/>
      <c r="D58" s="739"/>
      <c r="E58" s="739"/>
      <c r="F58" s="739"/>
      <c r="G58" s="739"/>
      <c r="H58" s="739"/>
      <c r="I58" s="739"/>
      <c r="J58" s="739"/>
      <c r="K58" s="739"/>
      <c r="L58" s="739"/>
      <c r="M58" s="739"/>
      <c r="N58" s="739"/>
      <c r="O58" s="739"/>
      <c r="P58" s="739"/>
      <c r="Q58" s="739"/>
      <c r="R58" s="739"/>
      <c r="S58" s="739"/>
    </row>
    <row r="59" spans="2:20" ht="6.75" customHeight="1" thickBot="1" x14ac:dyDescent="0.25"/>
    <row r="60" spans="2:20" ht="13.5" hidden="1" thickBot="1" x14ac:dyDescent="0.25">
      <c r="B60" s="91" t="s">
        <v>129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</row>
    <row r="61" spans="2:20" hidden="1" x14ac:dyDescent="0.2">
      <c r="B61" s="231" t="s">
        <v>72</v>
      </c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3"/>
      <c r="S61" s="234">
        <f t="shared" ref="S61:S68" si="6">SUM(C61:R61)</f>
        <v>0</v>
      </c>
    </row>
    <row r="62" spans="2:20" hidden="1" x14ac:dyDescent="0.2">
      <c r="B62" s="235" t="s">
        <v>81</v>
      </c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7"/>
      <c r="S62" s="238">
        <f t="shared" si="6"/>
        <v>0</v>
      </c>
    </row>
    <row r="63" spans="2:20" hidden="1" x14ac:dyDescent="0.2">
      <c r="B63" s="235" t="s">
        <v>73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7"/>
      <c r="S63" s="238">
        <f t="shared" si="6"/>
        <v>0</v>
      </c>
    </row>
    <row r="64" spans="2:20" hidden="1" x14ac:dyDescent="0.2">
      <c r="B64" s="235" t="s">
        <v>74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7"/>
      <c r="S64" s="238">
        <f t="shared" si="6"/>
        <v>0</v>
      </c>
    </row>
    <row r="65" spans="2:19" hidden="1" x14ac:dyDescent="0.2">
      <c r="B65" s="235" t="s">
        <v>75</v>
      </c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7"/>
      <c r="S65" s="238">
        <f t="shared" si="6"/>
        <v>0</v>
      </c>
    </row>
    <row r="66" spans="2:19" hidden="1" x14ac:dyDescent="0.2">
      <c r="B66" s="235" t="s">
        <v>76</v>
      </c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7"/>
      <c r="S66" s="238">
        <f t="shared" si="6"/>
        <v>0</v>
      </c>
    </row>
    <row r="67" spans="2:19" hidden="1" x14ac:dyDescent="0.2">
      <c r="B67" s="247" t="s">
        <v>121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0</v>
      </c>
    </row>
    <row r="68" spans="2:19" ht="13.5" hidden="1" thickBot="1" x14ac:dyDescent="0.25">
      <c r="B68" s="251" t="s">
        <v>122</v>
      </c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3"/>
      <c r="S68" s="254">
        <f t="shared" si="6"/>
        <v>0</v>
      </c>
    </row>
    <row r="69" spans="2:19" ht="13.5" hidden="1" thickBot="1" x14ac:dyDescent="0.25">
      <c r="B69" s="255" t="s">
        <v>82</v>
      </c>
      <c r="C69" s="256">
        <f>SUM(C61:C68)</f>
        <v>0</v>
      </c>
      <c r="D69" s="256">
        <f t="shared" ref="D69:R69" si="7">SUM(D61:D68)</f>
        <v>0</v>
      </c>
      <c r="E69" s="256">
        <f t="shared" si="7"/>
        <v>0</v>
      </c>
      <c r="F69" s="256">
        <f t="shared" si="7"/>
        <v>0</v>
      </c>
      <c r="G69" s="256">
        <f t="shared" si="7"/>
        <v>0</v>
      </c>
      <c r="H69" s="256">
        <f t="shared" si="7"/>
        <v>0</v>
      </c>
      <c r="I69" s="256">
        <f t="shared" si="7"/>
        <v>0</v>
      </c>
      <c r="J69" s="256">
        <f t="shared" si="7"/>
        <v>0</v>
      </c>
      <c r="K69" s="256">
        <f t="shared" si="7"/>
        <v>0</v>
      </c>
      <c r="L69" s="256">
        <f t="shared" si="7"/>
        <v>0</v>
      </c>
      <c r="M69" s="256">
        <f t="shared" si="7"/>
        <v>0</v>
      </c>
      <c r="N69" s="256">
        <f t="shared" si="7"/>
        <v>0</v>
      </c>
      <c r="O69" s="256">
        <f t="shared" si="7"/>
        <v>0</v>
      </c>
      <c r="P69" s="256">
        <f t="shared" si="7"/>
        <v>0</v>
      </c>
      <c r="Q69" s="256">
        <f t="shared" si="7"/>
        <v>0</v>
      </c>
      <c r="R69" s="257">
        <f t="shared" si="7"/>
        <v>0</v>
      </c>
      <c r="S69" s="258">
        <f>SUM(S61:S68)</f>
        <v>0</v>
      </c>
    </row>
    <row r="70" spans="2:19" hidden="1" x14ac:dyDescent="0.2"/>
    <row r="71" spans="2:19" hidden="1" x14ac:dyDescent="0.2">
      <c r="B71" s="86" t="s">
        <v>127</v>
      </c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</row>
    <row r="72" spans="2:19" ht="13.5" hidden="1" thickBot="1" x14ac:dyDescent="0.25"/>
    <row r="73" spans="2:19" ht="12.75" hidden="1" customHeight="1" x14ac:dyDescent="0.2">
      <c r="B73" s="740" t="s">
        <v>126</v>
      </c>
      <c r="C73" s="737">
        <f>+C55-C69+C71</f>
        <v>50</v>
      </c>
      <c r="D73" s="737">
        <f t="shared" ref="D73:R73" si="8">+D55-D69+D71</f>
        <v>28.75</v>
      </c>
      <c r="E73" s="737">
        <f t="shared" si="8"/>
        <v>138.75</v>
      </c>
      <c r="F73" s="737">
        <f t="shared" si="8"/>
        <v>128.75</v>
      </c>
      <c r="G73" s="737">
        <f t="shared" si="8"/>
        <v>123.25</v>
      </c>
      <c r="H73" s="737">
        <f t="shared" si="8"/>
        <v>78.75</v>
      </c>
      <c r="I73" s="737">
        <f t="shared" si="8"/>
        <v>113.75</v>
      </c>
      <c r="J73" s="737">
        <f t="shared" si="8"/>
        <v>-431.42999999999995</v>
      </c>
      <c r="K73" s="737">
        <f t="shared" si="8"/>
        <v>-34.75</v>
      </c>
      <c r="L73" s="737">
        <f t="shared" si="8"/>
        <v>52.5</v>
      </c>
      <c r="M73" s="737">
        <f t="shared" si="8"/>
        <v>90</v>
      </c>
      <c r="N73" s="737">
        <f t="shared" si="8"/>
        <v>0</v>
      </c>
      <c r="O73" s="737">
        <f t="shared" si="8"/>
        <v>118.75</v>
      </c>
      <c r="P73" s="737">
        <f t="shared" si="8"/>
        <v>105</v>
      </c>
      <c r="Q73" s="737">
        <f t="shared" si="8"/>
        <v>-146.5</v>
      </c>
      <c r="R73" s="737">
        <f t="shared" si="8"/>
        <v>88.75</v>
      </c>
      <c r="S73" s="737">
        <f>+S55-S69</f>
        <v>504.32000000000016</v>
      </c>
    </row>
    <row r="74" spans="2:19" ht="12.75" hidden="1" customHeight="1" x14ac:dyDescent="0.2">
      <c r="B74" s="741"/>
      <c r="C74" s="738"/>
      <c r="D74" s="738"/>
      <c r="E74" s="738"/>
      <c r="F74" s="738"/>
      <c r="G74" s="738"/>
      <c r="H74" s="738"/>
      <c r="I74" s="738"/>
      <c r="J74" s="738"/>
      <c r="K74" s="738"/>
      <c r="L74" s="738"/>
      <c r="M74" s="738"/>
      <c r="N74" s="738"/>
      <c r="O74" s="738"/>
      <c r="P74" s="738"/>
      <c r="Q74" s="738"/>
      <c r="R74" s="738"/>
      <c r="S74" s="738"/>
    </row>
    <row r="75" spans="2:19" ht="12.75" hidden="1" customHeight="1" x14ac:dyDescent="0.2">
      <c r="B75" s="741"/>
      <c r="C75" s="738"/>
      <c r="D75" s="738"/>
      <c r="E75" s="738"/>
      <c r="F75" s="738"/>
      <c r="G75" s="738"/>
      <c r="H75" s="738"/>
      <c r="I75" s="738"/>
      <c r="J75" s="738"/>
      <c r="K75" s="738"/>
      <c r="L75" s="738"/>
      <c r="M75" s="738"/>
      <c r="N75" s="738"/>
      <c r="O75" s="738"/>
      <c r="P75" s="738"/>
      <c r="Q75" s="738"/>
      <c r="R75" s="738"/>
      <c r="S75" s="738"/>
    </row>
    <row r="76" spans="2:19" ht="13.5" hidden="1" customHeight="1" thickBot="1" x14ac:dyDescent="0.25">
      <c r="B76" s="742"/>
      <c r="C76" s="739"/>
      <c r="D76" s="739"/>
      <c r="E76" s="739"/>
      <c r="F76" s="739"/>
      <c r="G76" s="739"/>
      <c r="H76" s="739"/>
      <c r="I76" s="739"/>
      <c r="J76" s="739"/>
      <c r="K76" s="739"/>
      <c r="L76" s="739"/>
      <c r="M76" s="739"/>
      <c r="N76" s="739"/>
      <c r="O76" s="739"/>
      <c r="P76" s="739"/>
      <c r="Q76" s="739"/>
      <c r="R76" s="739"/>
      <c r="S76" s="739"/>
    </row>
    <row r="77" spans="2:19" hidden="1" x14ac:dyDescent="0.2"/>
    <row r="78" spans="2:19" ht="13.5" thickBot="1" x14ac:dyDescent="0.25">
      <c r="B78" s="91" t="s">
        <v>129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</row>
    <row r="79" spans="2:19" x14ac:dyDescent="0.2">
      <c r="B79" s="231" t="s">
        <v>72</v>
      </c>
      <c r="C79" s="232"/>
      <c r="D79" s="232"/>
      <c r="E79" s="232"/>
      <c r="F79" s="232"/>
      <c r="G79" s="232"/>
      <c r="H79" s="232">
        <v>328.5</v>
      </c>
      <c r="I79" s="232"/>
      <c r="J79" s="232"/>
      <c r="K79" s="232"/>
      <c r="L79" s="232"/>
      <c r="M79" s="232"/>
      <c r="N79" s="232"/>
      <c r="O79" s="232"/>
      <c r="P79" s="232"/>
      <c r="Q79" s="232"/>
      <c r="R79" s="233"/>
      <c r="S79" s="234">
        <f t="shared" ref="S79:S84" si="9">SUM(C79:R79)</f>
        <v>328.5</v>
      </c>
    </row>
    <row r="80" spans="2:19" x14ac:dyDescent="0.2">
      <c r="B80" s="235" t="s">
        <v>81</v>
      </c>
      <c r="C80" s="236"/>
      <c r="D80" s="236"/>
      <c r="E80" s="236"/>
      <c r="F80" s="236"/>
      <c r="G80" s="236"/>
      <c r="H80" s="236"/>
      <c r="I80" s="236"/>
      <c r="J80" s="236"/>
      <c r="K80" s="236">
        <v>328.5</v>
      </c>
      <c r="L80" s="236"/>
      <c r="M80" s="236"/>
      <c r="N80" s="236"/>
      <c r="O80" s="236"/>
      <c r="P80" s="236"/>
      <c r="Q80" s="236"/>
      <c r="R80" s="237"/>
      <c r="S80" s="238">
        <f t="shared" si="9"/>
        <v>328.5</v>
      </c>
    </row>
    <row r="81" spans="2:19" x14ac:dyDescent="0.2">
      <c r="B81" s="235" t="s">
        <v>73</v>
      </c>
      <c r="C81" s="236">
        <v>219</v>
      </c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7"/>
      <c r="S81" s="238">
        <f t="shared" si="9"/>
        <v>219</v>
      </c>
    </row>
    <row r="82" spans="2:19" x14ac:dyDescent="0.2">
      <c r="B82" s="235" t="s">
        <v>74</v>
      </c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7">
        <v>219</v>
      </c>
      <c r="S82" s="238">
        <f t="shared" si="9"/>
        <v>219</v>
      </c>
    </row>
    <row r="83" spans="2:19" x14ac:dyDescent="0.2">
      <c r="B83" s="235" t="s">
        <v>75</v>
      </c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>
        <f>75+28.5</f>
        <v>103.5</v>
      </c>
      <c r="Q83" s="236"/>
      <c r="R83" s="237"/>
      <c r="S83" s="238">
        <f t="shared" si="9"/>
        <v>103.5</v>
      </c>
    </row>
    <row r="84" spans="2:19" x14ac:dyDescent="0.2">
      <c r="B84" s="235" t="s">
        <v>76</v>
      </c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7">
        <v>103.5</v>
      </c>
      <c r="S84" s="238">
        <f t="shared" si="9"/>
        <v>103.5</v>
      </c>
    </row>
    <row r="85" spans="2:19" x14ac:dyDescent="0.2">
      <c r="B85" s="266" t="s">
        <v>134</v>
      </c>
      <c r="C85" s="267"/>
      <c r="D85" s="267"/>
      <c r="E85" s="267"/>
      <c r="F85" s="267"/>
      <c r="G85" s="267"/>
      <c r="H85" s="267"/>
      <c r="I85" s="267"/>
      <c r="J85" s="267"/>
      <c r="K85" s="267">
        <v>269</v>
      </c>
      <c r="L85" s="267"/>
      <c r="M85" s="267"/>
      <c r="N85" s="267"/>
      <c r="O85" s="267"/>
      <c r="P85" s="267"/>
      <c r="Q85" s="267"/>
      <c r="R85" s="268"/>
      <c r="S85" s="269">
        <v>269</v>
      </c>
    </row>
    <row r="86" spans="2:19" ht="13.5" thickBot="1" x14ac:dyDescent="0.25">
      <c r="B86" s="270" t="s">
        <v>135</v>
      </c>
      <c r="C86" s="271"/>
      <c r="D86" s="271"/>
      <c r="E86" s="271"/>
      <c r="F86" s="271"/>
      <c r="G86" s="271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2">
        <v>119</v>
      </c>
      <c r="S86" s="273">
        <v>119</v>
      </c>
    </row>
    <row r="87" spans="2:19" ht="13.5" thickBot="1" x14ac:dyDescent="0.25">
      <c r="B87" s="255" t="s">
        <v>82</v>
      </c>
      <c r="C87" s="256">
        <f>SUM(C79:C86)</f>
        <v>219</v>
      </c>
      <c r="D87" s="256">
        <f t="shared" ref="D87:R87" si="10">SUM(D79:D86)</f>
        <v>0</v>
      </c>
      <c r="E87" s="256">
        <f t="shared" si="10"/>
        <v>0</v>
      </c>
      <c r="F87" s="256">
        <f t="shared" si="10"/>
        <v>0</v>
      </c>
      <c r="G87" s="256">
        <f t="shared" si="10"/>
        <v>0</v>
      </c>
      <c r="H87" s="256">
        <f t="shared" si="10"/>
        <v>328.5</v>
      </c>
      <c r="I87" s="256">
        <f t="shared" si="10"/>
        <v>0</v>
      </c>
      <c r="J87" s="256">
        <f t="shared" si="10"/>
        <v>0</v>
      </c>
      <c r="K87" s="256">
        <f t="shared" si="10"/>
        <v>597.5</v>
      </c>
      <c r="L87" s="256">
        <f t="shared" si="10"/>
        <v>0</v>
      </c>
      <c r="M87" s="256">
        <f t="shared" si="10"/>
        <v>0</v>
      </c>
      <c r="N87" s="256">
        <f t="shared" si="10"/>
        <v>0</v>
      </c>
      <c r="O87" s="256">
        <f t="shared" si="10"/>
        <v>0</v>
      </c>
      <c r="P87" s="256">
        <f t="shared" si="10"/>
        <v>103.5</v>
      </c>
      <c r="Q87" s="256">
        <f t="shared" si="10"/>
        <v>0</v>
      </c>
      <c r="R87" s="257">
        <f t="shared" si="10"/>
        <v>441.5</v>
      </c>
      <c r="S87" s="258">
        <f>SUM(S79:S86)</f>
        <v>1690</v>
      </c>
    </row>
    <row r="89" spans="2:19" x14ac:dyDescent="0.2">
      <c r="B89" s="274" t="s">
        <v>127</v>
      </c>
      <c r="C89" s="274"/>
      <c r="D89" s="274"/>
      <c r="E89" s="274">
        <v>-138.75</v>
      </c>
      <c r="F89" s="274">
        <v>-128.75</v>
      </c>
      <c r="G89" s="274"/>
      <c r="H89" s="274">
        <v>118.75</v>
      </c>
      <c r="I89" s="274"/>
      <c r="J89" s="274">
        <v>128.75</v>
      </c>
      <c r="K89" s="274">
        <v>90</v>
      </c>
      <c r="L89" s="274"/>
      <c r="M89" s="274">
        <v>-90</v>
      </c>
      <c r="N89" s="274"/>
      <c r="O89" s="274">
        <v>-118.75</v>
      </c>
      <c r="P89" s="274"/>
      <c r="Q89" s="274"/>
      <c r="R89" s="274">
        <v>138.75</v>
      </c>
      <c r="S89" s="274">
        <f>SUM(C89:R89)</f>
        <v>0</v>
      </c>
    </row>
    <row r="90" spans="2:19" ht="13.5" thickBot="1" x14ac:dyDescent="0.25"/>
    <row r="91" spans="2:19" ht="12.75" customHeight="1" x14ac:dyDescent="0.2">
      <c r="B91" s="765" t="s">
        <v>126</v>
      </c>
      <c r="C91" s="696">
        <f>+C55-C87+C89</f>
        <v>-169</v>
      </c>
      <c r="D91" s="696">
        <f t="shared" ref="D91:S91" si="11">+D55-D87+D89</f>
        <v>28.75</v>
      </c>
      <c r="E91" s="696">
        <f t="shared" si="11"/>
        <v>0</v>
      </c>
      <c r="F91" s="696">
        <f t="shared" si="11"/>
        <v>0</v>
      </c>
      <c r="G91" s="696">
        <f t="shared" si="11"/>
        <v>123.25</v>
      </c>
      <c r="H91" s="696">
        <f t="shared" si="11"/>
        <v>-131</v>
      </c>
      <c r="I91" s="696">
        <f t="shared" si="11"/>
        <v>113.75</v>
      </c>
      <c r="J91" s="696">
        <f t="shared" si="11"/>
        <v>-302.67999999999995</v>
      </c>
      <c r="K91" s="696">
        <f t="shared" si="11"/>
        <v>-542.25</v>
      </c>
      <c r="L91" s="696">
        <f t="shared" si="11"/>
        <v>52.5</v>
      </c>
      <c r="M91" s="696">
        <f t="shared" si="11"/>
        <v>0</v>
      </c>
      <c r="N91" s="696">
        <f t="shared" si="11"/>
        <v>0</v>
      </c>
      <c r="O91" s="696">
        <f t="shared" si="11"/>
        <v>0</v>
      </c>
      <c r="P91" s="696">
        <f t="shared" si="11"/>
        <v>1.5</v>
      </c>
      <c r="Q91" s="696">
        <f t="shared" si="11"/>
        <v>-146.5</v>
      </c>
      <c r="R91" s="696">
        <f t="shared" si="11"/>
        <v>-214</v>
      </c>
      <c r="S91" s="696">
        <f t="shared" si="11"/>
        <v>-1185.6799999999998</v>
      </c>
    </row>
    <row r="92" spans="2:19" ht="12.75" customHeight="1" x14ac:dyDescent="0.2">
      <c r="B92" s="766"/>
      <c r="C92" s="761"/>
      <c r="D92" s="761"/>
      <c r="E92" s="761"/>
      <c r="F92" s="761"/>
      <c r="G92" s="761"/>
      <c r="H92" s="761"/>
      <c r="I92" s="761"/>
      <c r="J92" s="761"/>
      <c r="K92" s="761"/>
      <c r="L92" s="761"/>
      <c r="M92" s="761"/>
      <c r="N92" s="761"/>
      <c r="O92" s="761"/>
      <c r="P92" s="761"/>
      <c r="Q92" s="761"/>
      <c r="R92" s="761"/>
      <c r="S92" s="761"/>
    </row>
    <row r="93" spans="2:19" ht="12.75" customHeight="1" x14ac:dyDescent="0.2">
      <c r="B93" s="766"/>
      <c r="C93" s="761"/>
      <c r="D93" s="761"/>
      <c r="E93" s="761"/>
      <c r="F93" s="761"/>
      <c r="G93" s="761"/>
      <c r="H93" s="761"/>
      <c r="I93" s="761"/>
      <c r="J93" s="761"/>
      <c r="K93" s="761"/>
      <c r="L93" s="761"/>
      <c r="M93" s="761"/>
      <c r="N93" s="761"/>
      <c r="O93" s="761"/>
      <c r="P93" s="761"/>
      <c r="Q93" s="761"/>
      <c r="R93" s="761"/>
      <c r="S93" s="761"/>
    </row>
    <row r="94" spans="2:19" ht="13.5" customHeight="1" thickBot="1" x14ac:dyDescent="0.25">
      <c r="B94" s="767"/>
      <c r="C94" s="697"/>
      <c r="D94" s="697"/>
      <c r="E94" s="697"/>
      <c r="F94" s="697"/>
      <c r="G94" s="697"/>
      <c r="H94" s="697"/>
      <c r="I94" s="697"/>
      <c r="J94" s="697"/>
      <c r="K94" s="697"/>
      <c r="L94" s="697"/>
      <c r="M94" s="697"/>
      <c r="N94" s="697"/>
      <c r="O94" s="697"/>
      <c r="P94" s="697"/>
      <c r="Q94" s="697"/>
      <c r="R94" s="697"/>
      <c r="S94" s="697"/>
    </row>
    <row r="95" spans="2:19" ht="5.25" customHeight="1" thickBot="1" x14ac:dyDescent="0.25"/>
    <row r="96" spans="2:19" x14ac:dyDescent="0.2">
      <c r="C96" s="758" t="s">
        <v>138</v>
      </c>
      <c r="D96" s="275"/>
      <c r="E96" s="276"/>
      <c r="F96" s="276"/>
      <c r="G96" s="277"/>
      <c r="H96" s="762" t="s">
        <v>137</v>
      </c>
      <c r="I96" s="275"/>
      <c r="J96" s="277"/>
      <c r="K96" s="758" t="s">
        <v>139</v>
      </c>
      <c r="L96" s="275"/>
      <c r="M96" s="276"/>
      <c r="N96" s="276"/>
      <c r="O96" s="276"/>
      <c r="P96" s="276"/>
      <c r="Q96" s="277"/>
      <c r="R96" s="762" t="s">
        <v>137</v>
      </c>
    </row>
    <row r="97" spans="2:19" x14ac:dyDescent="0.2">
      <c r="C97" s="759"/>
      <c r="D97" s="278"/>
      <c r="E97" s="279"/>
      <c r="F97" s="279"/>
      <c r="G97" s="280"/>
      <c r="H97" s="763"/>
      <c r="I97" s="278"/>
      <c r="J97" s="280"/>
      <c r="K97" s="759"/>
      <c r="L97" s="278"/>
      <c r="M97" s="279"/>
      <c r="N97" s="279"/>
      <c r="O97" s="279"/>
      <c r="P97" s="279"/>
      <c r="Q97" s="280"/>
      <c r="R97" s="763"/>
    </row>
    <row r="98" spans="2:19" ht="13.5" thickBot="1" x14ac:dyDescent="0.25">
      <c r="C98" s="760"/>
      <c r="D98" s="281"/>
      <c r="E98" s="282"/>
      <c r="F98" s="282"/>
      <c r="G98" s="283"/>
      <c r="H98" s="764"/>
      <c r="I98" s="281"/>
      <c r="J98" s="283"/>
      <c r="K98" s="760"/>
      <c r="L98" s="281"/>
      <c r="M98" s="282"/>
      <c r="N98" s="282"/>
      <c r="O98" s="282"/>
      <c r="P98" s="282"/>
      <c r="Q98" s="283"/>
      <c r="R98" s="764"/>
    </row>
    <row r="99" spans="2:19" ht="6" customHeight="1" thickBot="1" x14ac:dyDescent="0.25"/>
    <row r="100" spans="2:19" ht="12.75" customHeight="1" x14ac:dyDescent="0.2">
      <c r="B100" s="765" t="s">
        <v>140</v>
      </c>
      <c r="C100" s="696">
        <v>0</v>
      </c>
      <c r="D100" s="696">
        <f>+D91</f>
        <v>28.75</v>
      </c>
      <c r="E100" s="696">
        <f t="shared" ref="E100:Q100" si="12">+E91</f>
        <v>0</v>
      </c>
      <c r="F100" s="696">
        <f t="shared" si="12"/>
        <v>0</v>
      </c>
      <c r="G100" s="696">
        <f t="shared" si="12"/>
        <v>123.25</v>
      </c>
      <c r="H100" s="696">
        <v>0</v>
      </c>
      <c r="I100" s="696">
        <f t="shared" si="12"/>
        <v>113.75</v>
      </c>
      <c r="J100" s="696">
        <f t="shared" si="12"/>
        <v>-302.67999999999995</v>
      </c>
      <c r="K100" s="696">
        <v>0</v>
      </c>
      <c r="L100" s="696">
        <f t="shared" si="12"/>
        <v>52.5</v>
      </c>
      <c r="M100" s="696">
        <f t="shared" si="12"/>
        <v>0</v>
      </c>
      <c r="N100" s="696">
        <f t="shared" si="12"/>
        <v>0</v>
      </c>
      <c r="O100" s="696">
        <f t="shared" si="12"/>
        <v>0</v>
      </c>
      <c r="P100" s="696">
        <f t="shared" si="12"/>
        <v>1.5</v>
      </c>
      <c r="Q100" s="696">
        <f t="shared" si="12"/>
        <v>-146.5</v>
      </c>
      <c r="R100" s="696">
        <v>0</v>
      </c>
      <c r="S100" s="696">
        <f>SUM(C100:R103)</f>
        <v>-129.42999999999995</v>
      </c>
    </row>
    <row r="101" spans="2:19" ht="12.75" customHeight="1" x14ac:dyDescent="0.2">
      <c r="B101" s="766"/>
      <c r="C101" s="761"/>
      <c r="D101" s="761"/>
      <c r="E101" s="761"/>
      <c r="F101" s="761"/>
      <c r="G101" s="761"/>
      <c r="H101" s="761"/>
      <c r="I101" s="761"/>
      <c r="J101" s="761"/>
      <c r="K101" s="761"/>
      <c r="L101" s="761"/>
      <c r="M101" s="761"/>
      <c r="N101" s="761"/>
      <c r="O101" s="761"/>
      <c r="P101" s="761"/>
      <c r="Q101" s="761"/>
      <c r="R101" s="761"/>
      <c r="S101" s="761"/>
    </row>
    <row r="102" spans="2:19" ht="12.75" customHeight="1" x14ac:dyDescent="0.2">
      <c r="B102" s="766"/>
      <c r="C102" s="761"/>
      <c r="D102" s="761"/>
      <c r="E102" s="761"/>
      <c r="F102" s="761"/>
      <c r="G102" s="761"/>
      <c r="H102" s="761"/>
      <c r="I102" s="761"/>
      <c r="J102" s="761"/>
      <c r="K102" s="761"/>
      <c r="L102" s="761"/>
      <c r="M102" s="761"/>
      <c r="N102" s="761"/>
      <c r="O102" s="761"/>
      <c r="P102" s="761"/>
      <c r="Q102" s="761"/>
      <c r="R102" s="761"/>
      <c r="S102" s="761"/>
    </row>
    <row r="103" spans="2:19" ht="13.5" customHeight="1" thickBot="1" x14ac:dyDescent="0.25">
      <c r="B103" s="767"/>
      <c r="C103" s="697"/>
      <c r="D103" s="697"/>
      <c r="E103" s="697"/>
      <c r="F103" s="697"/>
      <c r="G103" s="697"/>
      <c r="H103" s="697"/>
      <c r="I103" s="697"/>
      <c r="J103" s="697"/>
      <c r="K103" s="697"/>
      <c r="L103" s="697"/>
      <c r="M103" s="697"/>
      <c r="N103" s="697"/>
      <c r="O103" s="697"/>
      <c r="P103" s="697"/>
      <c r="Q103" s="697"/>
      <c r="R103" s="697"/>
      <c r="S103" s="697"/>
    </row>
  </sheetData>
  <mergeCells count="115">
    <mergeCell ref="C1:Q1"/>
    <mergeCell ref="R1:S1"/>
    <mergeCell ref="A2:S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N11:N12"/>
    <mergeCell ref="O11:O12"/>
    <mergeCell ref="P11:P12"/>
    <mergeCell ref="Q11:Q12"/>
    <mergeCell ref="R11:R12"/>
    <mergeCell ref="S11:S12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R73:R76"/>
    <mergeCell ref="S73:S76"/>
    <mergeCell ref="B55:B58"/>
    <mergeCell ref="C55:C58"/>
    <mergeCell ref="D55:D58"/>
    <mergeCell ref="E55:E58"/>
    <mergeCell ref="F55:F58"/>
    <mergeCell ref="G55:G58"/>
    <mergeCell ref="H55:H58"/>
    <mergeCell ref="I55:I58"/>
    <mergeCell ref="R55:R58"/>
    <mergeCell ref="P55:P58"/>
    <mergeCell ref="K55:K58"/>
    <mergeCell ref="L55:L58"/>
    <mergeCell ref="M55:M58"/>
    <mergeCell ref="N55:N58"/>
    <mergeCell ref="O55:O58"/>
    <mergeCell ref="J55:J58"/>
    <mergeCell ref="Q55:Q58"/>
    <mergeCell ref="B73:B76"/>
    <mergeCell ref="C73:C76"/>
    <mergeCell ref="D73:D76"/>
    <mergeCell ref="E73:E76"/>
    <mergeCell ref="F73:F76"/>
    <mergeCell ref="S35:S36"/>
    <mergeCell ref="S55:S58"/>
    <mergeCell ref="K35:K36"/>
    <mergeCell ref="L35:L36"/>
    <mergeCell ref="M35:M36"/>
    <mergeCell ref="N35:N36"/>
    <mergeCell ref="O35:O36"/>
    <mergeCell ref="P35:P36"/>
    <mergeCell ref="Q35:Q36"/>
    <mergeCell ref="R35:R36"/>
    <mergeCell ref="G73:G76"/>
    <mergeCell ref="O73:O76"/>
    <mergeCell ref="P73:P76"/>
    <mergeCell ref="Q73:Q76"/>
    <mergeCell ref="H73:H76"/>
    <mergeCell ref="I73:I76"/>
    <mergeCell ref="J73:J76"/>
    <mergeCell ref="K73:K76"/>
    <mergeCell ref="L73:L76"/>
    <mergeCell ref="M73:M76"/>
    <mergeCell ref="N73:N76"/>
    <mergeCell ref="B91:B94"/>
    <mergeCell ref="C91:C94"/>
    <mergeCell ref="D91:D94"/>
    <mergeCell ref="E91:E94"/>
    <mergeCell ref="F91:F94"/>
    <mergeCell ref="G91:G94"/>
    <mergeCell ref="H91:H94"/>
    <mergeCell ref="I91:I94"/>
    <mergeCell ref="J91:J94"/>
    <mergeCell ref="K91:K94"/>
    <mergeCell ref="L91:L94"/>
    <mergeCell ref="M91:M94"/>
    <mergeCell ref="N91:N94"/>
    <mergeCell ref="O91:O94"/>
    <mergeCell ref="P91:P94"/>
    <mergeCell ref="Q91:Q94"/>
    <mergeCell ref="R91:R94"/>
    <mergeCell ref="S91:S94"/>
    <mergeCell ref="S100:S103"/>
    <mergeCell ref="K96:K98"/>
    <mergeCell ref="R96:R98"/>
    <mergeCell ref="H96:H98"/>
    <mergeCell ref="C96:C98"/>
    <mergeCell ref="B100:B103"/>
    <mergeCell ref="C100:C103"/>
    <mergeCell ref="D100:D103"/>
    <mergeCell ref="E100:E103"/>
    <mergeCell ref="F100:F103"/>
    <mergeCell ref="G100:G103"/>
    <mergeCell ref="H100:H103"/>
    <mergeCell ref="I100:I103"/>
    <mergeCell ref="J100:J103"/>
    <mergeCell ref="K100:K103"/>
    <mergeCell ref="L100:L103"/>
    <mergeCell ref="M100:M103"/>
    <mergeCell ref="N100:N103"/>
    <mergeCell ref="O100:O103"/>
    <mergeCell ref="P100:P103"/>
    <mergeCell ref="Q100:Q103"/>
    <mergeCell ref="R100:R103"/>
  </mergeCells>
  <pageMargins left="0.7" right="0.7" top="0.75" bottom="0.75" header="0.3" footer="0.3"/>
  <pageSetup scale="46" orientation="landscape" horizontalDpi="4294967292" verticalDpi="300" r:id="rId1"/>
  <ignoredErrors>
    <ignoredError sqref="C32:T32" formulaRange="1"/>
  </ignoredError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H27"/>
  <sheetViews>
    <sheetView showGridLines="0" workbookViewId="0">
      <selection sqref="A1:IV6553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68" t="s">
        <v>128</v>
      </c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6"/>
      <c r="D4" s="72"/>
      <c r="E4" s="117"/>
      <c r="F4" s="49"/>
      <c r="G4" s="49"/>
      <c r="H4" s="120"/>
      <c r="I4" s="120"/>
      <c r="J4" s="122"/>
      <c r="K4" s="5"/>
      <c r="L4" s="120"/>
      <c r="M4" s="108"/>
      <c r="N4" s="49"/>
      <c r="O4" s="111"/>
      <c r="P4" s="114"/>
      <c r="Q4" s="4"/>
      <c r="R4" s="126"/>
    </row>
    <row r="5" spans="1:34" x14ac:dyDescent="0.2">
      <c r="C5" s="13"/>
      <c r="D5" s="73"/>
      <c r="E5" s="118"/>
      <c r="F5" s="50"/>
      <c r="G5" s="50"/>
      <c r="H5" s="36"/>
      <c r="I5" s="36"/>
      <c r="J5" s="123"/>
      <c r="K5" s="11"/>
      <c r="L5" s="36"/>
      <c r="M5" s="109"/>
      <c r="N5" s="50"/>
      <c r="O5" s="112"/>
      <c r="P5" s="115"/>
      <c r="Q5" s="10"/>
      <c r="R5" s="127"/>
    </row>
    <row r="6" spans="1:34" x14ac:dyDescent="0.2">
      <c r="B6" s="1" t="s">
        <v>0</v>
      </c>
      <c r="C6" s="13"/>
      <c r="D6" s="73"/>
      <c r="E6" s="118"/>
      <c r="F6" s="50"/>
      <c r="G6" s="50"/>
      <c r="H6" s="36"/>
      <c r="I6" s="36"/>
      <c r="J6" s="123"/>
      <c r="K6" s="11"/>
      <c r="L6" s="36"/>
      <c r="M6" s="109"/>
      <c r="N6" s="50"/>
      <c r="O6" s="112"/>
      <c r="P6" s="115"/>
      <c r="Q6" s="10"/>
      <c r="R6" s="127"/>
    </row>
    <row r="7" spans="1:34" ht="6" customHeight="1" x14ac:dyDescent="0.2">
      <c r="C7" s="13"/>
      <c r="D7" s="73"/>
      <c r="E7" s="118"/>
      <c r="F7" s="50"/>
      <c r="G7" s="50"/>
      <c r="H7" s="36"/>
      <c r="I7" s="36"/>
      <c r="J7" s="123"/>
      <c r="K7" s="11"/>
      <c r="L7" s="36"/>
      <c r="M7" s="109"/>
      <c r="N7" s="50"/>
      <c r="O7" s="112"/>
      <c r="P7" s="115"/>
      <c r="Q7" s="10"/>
      <c r="R7" s="127"/>
    </row>
    <row r="8" spans="1:34" s="17" customFormat="1" ht="14.25" thickBot="1" x14ac:dyDescent="0.3">
      <c r="C8" s="41"/>
      <c r="D8" s="74"/>
      <c r="E8" s="119"/>
      <c r="F8" s="51"/>
      <c r="G8" s="51"/>
      <c r="H8" s="121"/>
      <c r="I8" s="121"/>
      <c r="J8" s="124"/>
      <c r="K8" s="40"/>
      <c r="L8" s="121"/>
      <c r="M8" s="110"/>
      <c r="N8" s="51"/>
      <c r="O8" s="113"/>
      <c r="P8" s="116"/>
      <c r="Q8" s="39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23</v>
      </c>
      <c r="D10" s="63" t="s">
        <v>69</v>
      </c>
      <c r="E10" s="64" t="s">
        <v>4</v>
      </c>
      <c r="F10" s="63" t="s">
        <v>83</v>
      </c>
      <c r="G10" s="64" t="s">
        <v>27</v>
      </c>
      <c r="H10" s="63" t="s">
        <v>112</v>
      </c>
      <c r="I10" s="63" t="s">
        <v>117</v>
      </c>
      <c r="J10" s="263" t="s">
        <v>68</v>
      </c>
      <c r="K10" s="63" t="s">
        <v>3</v>
      </c>
      <c r="L10" s="64" t="s">
        <v>119</v>
      </c>
      <c r="M10" s="63" t="s">
        <v>29</v>
      </c>
      <c r="N10" s="63" t="s">
        <v>22</v>
      </c>
      <c r="O10" s="64" t="s">
        <v>25</v>
      </c>
      <c r="P10" s="63" t="s">
        <v>84</v>
      </c>
      <c r="Q10" s="64" t="s">
        <v>118</v>
      </c>
      <c r="R10" s="63" t="s">
        <v>116</v>
      </c>
    </row>
    <row r="11" spans="1:34" x14ac:dyDescent="0.2">
      <c r="B11" s="170" t="s">
        <v>88</v>
      </c>
      <c r="C11" s="178">
        <v>39</v>
      </c>
      <c r="D11" s="180">
        <v>22</v>
      </c>
      <c r="E11" s="177">
        <v>43</v>
      </c>
      <c r="F11" s="178">
        <v>57</v>
      </c>
      <c r="G11" s="179">
        <v>34</v>
      </c>
      <c r="H11" s="177">
        <v>25</v>
      </c>
      <c r="I11" s="178">
        <v>31</v>
      </c>
      <c r="J11" s="180">
        <v>29</v>
      </c>
      <c r="K11" s="178">
        <v>52</v>
      </c>
      <c r="L11" s="180">
        <v>49</v>
      </c>
      <c r="M11" s="177">
        <v>18</v>
      </c>
      <c r="N11" s="178">
        <v>36</v>
      </c>
      <c r="O11" s="180">
        <v>32</v>
      </c>
      <c r="P11" s="178">
        <v>42</v>
      </c>
      <c r="Q11" s="180">
        <v>14</v>
      </c>
      <c r="R11" s="178">
        <v>70</v>
      </c>
    </row>
    <row r="12" spans="1:34" x14ac:dyDescent="0.2">
      <c r="B12" s="171" t="s">
        <v>89</v>
      </c>
      <c r="C12" s="181">
        <v>38</v>
      </c>
      <c r="D12" s="184">
        <v>28</v>
      </c>
      <c r="E12" s="182">
        <v>27</v>
      </c>
      <c r="F12" s="185">
        <v>40</v>
      </c>
      <c r="G12" s="184">
        <v>22</v>
      </c>
      <c r="H12" s="181">
        <v>41</v>
      </c>
      <c r="I12" s="181">
        <v>31</v>
      </c>
      <c r="J12" s="183">
        <v>54</v>
      </c>
      <c r="K12" s="181">
        <v>30</v>
      </c>
      <c r="L12" s="183">
        <v>38</v>
      </c>
      <c r="M12" s="181">
        <v>41</v>
      </c>
      <c r="N12" s="181">
        <v>25</v>
      </c>
      <c r="O12" s="184">
        <v>9</v>
      </c>
      <c r="P12" s="182">
        <v>29</v>
      </c>
      <c r="Q12" s="184">
        <v>51</v>
      </c>
      <c r="R12" s="182">
        <v>29</v>
      </c>
    </row>
    <row r="13" spans="1:34" x14ac:dyDescent="0.2">
      <c r="B13" s="172" t="s">
        <v>90</v>
      </c>
      <c r="C13" s="186">
        <v>29</v>
      </c>
      <c r="D13" s="188">
        <v>36</v>
      </c>
      <c r="E13" s="185">
        <v>23</v>
      </c>
      <c r="F13" s="185">
        <v>26</v>
      </c>
      <c r="G13" s="187">
        <v>33</v>
      </c>
      <c r="H13" s="186">
        <v>29</v>
      </c>
      <c r="I13" s="185">
        <v>26</v>
      </c>
      <c r="J13" s="188">
        <v>33</v>
      </c>
      <c r="K13" s="185">
        <v>25</v>
      </c>
      <c r="L13" s="188">
        <v>48</v>
      </c>
      <c r="M13" s="185">
        <v>32</v>
      </c>
      <c r="N13" s="186">
        <v>44</v>
      </c>
      <c r="O13" s="187">
        <v>29</v>
      </c>
      <c r="P13" s="185">
        <v>-1</v>
      </c>
      <c r="Q13" s="188">
        <v>45</v>
      </c>
      <c r="R13" s="186">
        <v>39</v>
      </c>
    </row>
    <row r="14" spans="1:34" x14ac:dyDescent="0.2">
      <c r="B14" s="172" t="s">
        <v>91</v>
      </c>
      <c r="C14" s="186">
        <v>74</v>
      </c>
      <c r="D14" s="187">
        <v>34</v>
      </c>
      <c r="E14" s="186">
        <v>38</v>
      </c>
      <c r="F14" s="185">
        <v>15</v>
      </c>
      <c r="G14" s="187">
        <v>20</v>
      </c>
      <c r="H14" s="186">
        <v>30</v>
      </c>
      <c r="I14" s="185">
        <v>41</v>
      </c>
      <c r="J14" s="187">
        <v>50</v>
      </c>
      <c r="K14" s="186">
        <v>26</v>
      </c>
      <c r="L14" s="188">
        <v>54</v>
      </c>
      <c r="M14" s="185">
        <v>22</v>
      </c>
      <c r="N14" s="186">
        <v>47</v>
      </c>
      <c r="O14" s="188">
        <v>57</v>
      </c>
      <c r="P14" s="185">
        <v>51</v>
      </c>
      <c r="Q14" s="188">
        <v>36</v>
      </c>
      <c r="R14" s="185">
        <v>21</v>
      </c>
    </row>
    <row r="15" spans="1:34" x14ac:dyDescent="0.2">
      <c r="B15" s="171" t="s">
        <v>92</v>
      </c>
      <c r="C15" s="214">
        <v>21</v>
      </c>
      <c r="D15" s="213">
        <v>42</v>
      </c>
      <c r="E15" s="212">
        <v>54</v>
      </c>
      <c r="F15" s="186">
        <v>46</v>
      </c>
      <c r="G15" s="227">
        <v>15</v>
      </c>
      <c r="H15" s="181">
        <v>28</v>
      </c>
      <c r="I15" s="182">
        <v>37</v>
      </c>
      <c r="J15" s="213">
        <v>59</v>
      </c>
      <c r="K15" s="212">
        <v>51</v>
      </c>
      <c r="L15" s="213">
        <v>35</v>
      </c>
      <c r="M15" s="181">
        <v>42</v>
      </c>
      <c r="N15" s="214">
        <v>21</v>
      </c>
      <c r="O15" s="227">
        <v>17</v>
      </c>
      <c r="P15" s="214">
        <v>44</v>
      </c>
      <c r="Q15" s="227">
        <v>31</v>
      </c>
      <c r="R15" s="214">
        <v>56</v>
      </c>
    </row>
    <row r="16" spans="1:34" x14ac:dyDescent="0.2">
      <c r="B16" s="172" t="s">
        <v>93</v>
      </c>
      <c r="C16" s="212">
        <v>61</v>
      </c>
      <c r="D16" s="187">
        <v>32</v>
      </c>
      <c r="E16" s="214">
        <v>28</v>
      </c>
      <c r="F16" s="185">
        <v>21</v>
      </c>
      <c r="G16" s="188">
        <v>49</v>
      </c>
      <c r="H16" s="185">
        <v>32</v>
      </c>
      <c r="I16" s="262">
        <v>43</v>
      </c>
      <c r="J16" s="213">
        <v>51</v>
      </c>
      <c r="K16" s="212">
        <v>35</v>
      </c>
      <c r="L16" s="264">
        <v>43</v>
      </c>
      <c r="M16" s="185">
        <v>54</v>
      </c>
      <c r="N16" s="185">
        <v>32</v>
      </c>
      <c r="O16" s="213">
        <v>55</v>
      </c>
      <c r="P16" s="212">
        <v>50</v>
      </c>
      <c r="Q16" s="183">
        <v>46</v>
      </c>
      <c r="R16" s="185">
        <v>40</v>
      </c>
    </row>
    <row r="17" spans="2:18" x14ac:dyDescent="0.2">
      <c r="B17" s="172" t="s">
        <v>94</v>
      </c>
      <c r="C17" s="186">
        <v>58</v>
      </c>
      <c r="D17" s="188">
        <v>41</v>
      </c>
      <c r="E17" s="185">
        <v>40</v>
      </c>
      <c r="F17" s="185">
        <v>30</v>
      </c>
      <c r="G17" s="187">
        <v>29</v>
      </c>
      <c r="H17" s="185">
        <v>16</v>
      </c>
      <c r="I17" s="186">
        <v>42</v>
      </c>
      <c r="J17" s="187">
        <v>29</v>
      </c>
      <c r="K17" s="212">
        <v>39</v>
      </c>
      <c r="L17" s="187">
        <v>40</v>
      </c>
      <c r="M17" s="212">
        <v>41</v>
      </c>
      <c r="N17" s="212">
        <v>37</v>
      </c>
      <c r="O17" s="213">
        <v>36</v>
      </c>
      <c r="P17" s="212">
        <v>68</v>
      </c>
      <c r="Q17" s="187">
        <v>37</v>
      </c>
      <c r="R17" s="214">
        <v>34</v>
      </c>
    </row>
    <row r="18" spans="2:18" x14ac:dyDescent="0.2">
      <c r="B18" s="171" t="s">
        <v>95</v>
      </c>
      <c r="C18" s="185">
        <v>54</v>
      </c>
      <c r="D18" s="188">
        <v>36</v>
      </c>
      <c r="E18" s="186">
        <v>41</v>
      </c>
      <c r="F18" s="185">
        <v>41</v>
      </c>
      <c r="G18" s="187">
        <v>43</v>
      </c>
      <c r="H18" s="186">
        <v>45</v>
      </c>
      <c r="I18" s="185">
        <v>36</v>
      </c>
      <c r="J18" s="188">
        <v>60</v>
      </c>
      <c r="K18" s="186">
        <v>59</v>
      </c>
      <c r="L18" s="187">
        <v>33</v>
      </c>
      <c r="M18" s="185">
        <v>41</v>
      </c>
      <c r="N18" s="185">
        <v>52</v>
      </c>
      <c r="O18" s="187">
        <v>39</v>
      </c>
      <c r="P18" s="261">
        <v>90</v>
      </c>
      <c r="Q18" s="188">
        <v>43</v>
      </c>
      <c r="R18" s="186">
        <v>49</v>
      </c>
    </row>
    <row r="19" spans="2:18" x14ac:dyDescent="0.2">
      <c r="B19" s="172" t="s">
        <v>96</v>
      </c>
      <c r="C19" s="186">
        <v>44</v>
      </c>
      <c r="D19" s="188">
        <v>34</v>
      </c>
      <c r="E19" s="186">
        <v>58</v>
      </c>
      <c r="F19" s="186">
        <v>48</v>
      </c>
      <c r="G19" s="188">
        <v>43</v>
      </c>
      <c r="H19" s="186">
        <v>32</v>
      </c>
      <c r="I19" s="185">
        <v>57</v>
      </c>
      <c r="J19" s="187">
        <v>17</v>
      </c>
      <c r="K19" s="186">
        <v>58</v>
      </c>
      <c r="L19" s="187">
        <v>42</v>
      </c>
      <c r="M19" s="185">
        <v>31</v>
      </c>
      <c r="N19" s="185">
        <v>51</v>
      </c>
      <c r="O19" s="187">
        <v>22</v>
      </c>
      <c r="P19" s="185">
        <v>29</v>
      </c>
      <c r="Q19" s="187">
        <v>25</v>
      </c>
      <c r="R19" s="186">
        <v>59</v>
      </c>
    </row>
    <row r="20" spans="2:18" x14ac:dyDescent="0.2">
      <c r="B20" s="172" t="s">
        <v>97</v>
      </c>
      <c r="C20" s="186">
        <v>45</v>
      </c>
      <c r="D20" s="188">
        <v>39</v>
      </c>
      <c r="E20" s="186">
        <v>48</v>
      </c>
      <c r="F20" s="185">
        <v>29</v>
      </c>
      <c r="G20" s="188">
        <v>56</v>
      </c>
      <c r="H20" s="185">
        <v>48</v>
      </c>
      <c r="I20" s="185">
        <v>27</v>
      </c>
      <c r="J20" s="188">
        <v>64</v>
      </c>
      <c r="K20" s="186">
        <v>61</v>
      </c>
      <c r="L20" s="187">
        <v>38</v>
      </c>
      <c r="M20" s="185">
        <v>39</v>
      </c>
      <c r="N20" s="185">
        <v>21</v>
      </c>
      <c r="O20" s="185">
        <v>17</v>
      </c>
      <c r="P20" s="188">
        <v>34</v>
      </c>
      <c r="Q20" s="185">
        <v>32</v>
      </c>
      <c r="R20" s="188">
        <v>68</v>
      </c>
    </row>
    <row r="21" spans="2:18" x14ac:dyDescent="0.2">
      <c r="B21" s="171" t="s">
        <v>98</v>
      </c>
      <c r="C21" s="186">
        <v>24</v>
      </c>
      <c r="D21" s="188">
        <v>42</v>
      </c>
      <c r="E21" s="185">
        <v>31</v>
      </c>
      <c r="F21" s="186">
        <v>60</v>
      </c>
      <c r="G21" s="187">
        <v>34</v>
      </c>
      <c r="H21" s="186">
        <v>44</v>
      </c>
      <c r="I21" s="185">
        <v>18</v>
      </c>
      <c r="J21" s="187">
        <v>36</v>
      </c>
      <c r="K21" s="185">
        <v>22</v>
      </c>
      <c r="L21" s="187">
        <v>35</v>
      </c>
      <c r="M21" s="185">
        <v>28</v>
      </c>
      <c r="N21" s="186">
        <v>34</v>
      </c>
      <c r="O21" s="187">
        <v>29</v>
      </c>
      <c r="P21" s="186">
        <v>35</v>
      </c>
      <c r="Q21" s="186">
        <v>32</v>
      </c>
      <c r="R21" s="186">
        <v>60</v>
      </c>
    </row>
    <row r="22" spans="2:18" x14ac:dyDescent="0.2">
      <c r="B22" s="172" t="s">
        <v>99</v>
      </c>
      <c r="C22" s="185">
        <v>26</v>
      </c>
      <c r="D22" s="187">
        <v>29</v>
      </c>
      <c r="E22" s="185">
        <v>41</v>
      </c>
      <c r="F22" s="186">
        <v>60</v>
      </c>
      <c r="G22" s="186">
        <v>42</v>
      </c>
      <c r="H22" s="186">
        <v>53</v>
      </c>
      <c r="I22" s="185">
        <v>58</v>
      </c>
      <c r="J22" s="186">
        <v>39</v>
      </c>
      <c r="K22" s="187">
        <v>28</v>
      </c>
      <c r="L22" s="185">
        <v>38</v>
      </c>
      <c r="M22" s="186">
        <v>68</v>
      </c>
      <c r="N22" s="185">
        <v>29</v>
      </c>
      <c r="O22" s="186">
        <v>30</v>
      </c>
      <c r="P22" s="186">
        <v>53</v>
      </c>
      <c r="Q22" s="186">
        <v>52</v>
      </c>
      <c r="R22" s="185">
        <v>37</v>
      </c>
    </row>
    <row r="23" spans="2:18" x14ac:dyDescent="0.2">
      <c r="B23" s="171" t="s">
        <v>100</v>
      </c>
      <c r="C23" s="185">
        <v>40</v>
      </c>
      <c r="D23" s="187">
        <v>11</v>
      </c>
      <c r="E23" s="185">
        <v>31</v>
      </c>
      <c r="F23" s="185">
        <v>41</v>
      </c>
      <c r="G23" s="186">
        <v>41</v>
      </c>
      <c r="H23" s="186">
        <v>67</v>
      </c>
      <c r="I23" s="186">
        <v>39</v>
      </c>
      <c r="J23" s="186">
        <v>59</v>
      </c>
      <c r="K23" s="185">
        <v>37</v>
      </c>
      <c r="L23" s="186">
        <v>29</v>
      </c>
      <c r="M23" s="185">
        <v>41</v>
      </c>
      <c r="N23" s="185">
        <v>51</v>
      </c>
      <c r="O23" s="186">
        <v>53</v>
      </c>
      <c r="P23" s="185">
        <v>23</v>
      </c>
      <c r="Q23" s="186">
        <v>60</v>
      </c>
      <c r="R23" s="186">
        <v>53</v>
      </c>
    </row>
    <row r="24" spans="2:18" x14ac:dyDescent="0.2">
      <c r="B24" s="172" t="s">
        <v>101</v>
      </c>
      <c r="C24" s="185">
        <v>40</v>
      </c>
      <c r="D24" s="187">
        <v>36</v>
      </c>
      <c r="E24" s="185">
        <v>21</v>
      </c>
      <c r="F24" s="185">
        <v>53</v>
      </c>
      <c r="G24" s="187">
        <v>20</v>
      </c>
      <c r="H24" s="186">
        <v>33</v>
      </c>
      <c r="I24" s="186">
        <v>58</v>
      </c>
      <c r="J24" s="186">
        <v>69</v>
      </c>
      <c r="K24" s="186">
        <v>38</v>
      </c>
      <c r="L24" s="186">
        <v>57</v>
      </c>
      <c r="M24" s="186">
        <v>43</v>
      </c>
      <c r="N24" s="185">
        <v>27</v>
      </c>
      <c r="O24" s="185">
        <v>32</v>
      </c>
      <c r="P24" s="185">
        <v>56</v>
      </c>
      <c r="Q24" s="186">
        <v>54</v>
      </c>
      <c r="R24" s="186">
        <v>53</v>
      </c>
    </row>
    <row r="25" spans="2:18" ht="13.5" thickBot="1" x14ac:dyDescent="0.25">
      <c r="B25" s="173" t="s">
        <v>102</v>
      </c>
      <c r="C25" s="185">
        <v>26</v>
      </c>
      <c r="D25" s="188">
        <v>33</v>
      </c>
      <c r="E25" s="185">
        <v>27</v>
      </c>
      <c r="F25" s="185">
        <v>60</v>
      </c>
      <c r="G25" s="187">
        <v>30</v>
      </c>
      <c r="H25" s="186">
        <v>32</v>
      </c>
      <c r="I25" s="186">
        <v>31</v>
      </c>
      <c r="J25" s="187">
        <v>3</v>
      </c>
      <c r="K25" s="186">
        <v>45</v>
      </c>
      <c r="L25" s="186">
        <v>73</v>
      </c>
      <c r="M25" s="186">
        <v>39</v>
      </c>
      <c r="N25" s="185">
        <v>30</v>
      </c>
      <c r="O25" s="186">
        <v>19</v>
      </c>
      <c r="P25" s="185">
        <v>21</v>
      </c>
      <c r="Q25" s="185">
        <v>7</v>
      </c>
      <c r="R25" s="186">
        <v>47</v>
      </c>
    </row>
    <row r="26" spans="2:18" ht="13.5" thickBot="1" x14ac:dyDescent="0.25">
      <c r="B26" s="174" t="s">
        <v>103</v>
      </c>
      <c r="C26" s="175">
        <f t="shared" ref="C26:K26" si="0">SUM(C11:C25)</f>
        <v>619</v>
      </c>
      <c r="D26" s="175">
        <f t="shared" si="0"/>
        <v>495</v>
      </c>
      <c r="E26" s="175">
        <f t="shared" si="0"/>
        <v>551</v>
      </c>
      <c r="F26" s="175">
        <f t="shared" si="0"/>
        <v>627</v>
      </c>
      <c r="G26" s="175">
        <f t="shared" si="0"/>
        <v>511</v>
      </c>
      <c r="H26" s="175">
        <f t="shared" si="0"/>
        <v>555</v>
      </c>
      <c r="I26" s="175">
        <f t="shared" si="0"/>
        <v>575</v>
      </c>
      <c r="J26" s="175">
        <f t="shared" si="0"/>
        <v>652</v>
      </c>
      <c r="K26" s="175">
        <f t="shared" si="0"/>
        <v>606</v>
      </c>
      <c r="L26" s="175">
        <f>SUM(L11:L25)</f>
        <v>652</v>
      </c>
      <c r="M26" s="175">
        <f t="shared" ref="M26:R26" si="1">SUM(M11:M25)</f>
        <v>580</v>
      </c>
      <c r="N26" s="175">
        <f t="shared" si="1"/>
        <v>537</v>
      </c>
      <c r="O26" s="175">
        <f t="shared" si="1"/>
        <v>476</v>
      </c>
      <c r="P26" s="175">
        <f t="shared" si="1"/>
        <v>624</v>
      </c>
      <c r="Q26" s="175">
        <f t="shared" si="1"/>
        <v>565</v>
      </c>
      <c r="R26" s="175">
        <f t="shared" si="1"/>
        <v>715</v>
      </c>
    </row>
    <row r="27" spans="2:18" ht="13.5" thickBot="1" x14ac:dyDescent="0.25">
      <c r="B27" s="174" t="s">
        <v>104</v>
      </c>
      <c r="C27" s="176">
        <f>+C26/15</f>
        <v>41.266666666666666</v>
      </c>
      <c r="D27" s="176">
        <f t="shared" ref="D27:R27" si="2">+D26/15</f>
        <v>33</v>
      </c>
      <c r="E27" s="176">
        <f t="shared" si="2"/>
        <v>36.733333333333334</v>
      </c>
      <c r="F27" s="176">
        <f t="shared" si="2"/>
        <v>41.8</v>
      </c>
      <c r="G27" s="176">
        <f t="shared" si="2"/>
        <v>34.06666666666667</v>
      </c>
      <c r="H27" s="176">
        <f t="shared" si="2"/>
        <v>37</v>
      </c>
      <c r="I27" s="176">
        <f t="shared" si="2"/>
        <v>38.333333333333336</v>
      </c>
      <c r="J27" s="176">
        <f t="shared" si="2"/>
        <v>43.466666666666669</v>
      </c>
      <c r="K27" s="176">
        <f t="shared" si="2"/>
        <v>40.4</v>
      </c>
      <c r="L27" s="176">
        <f t="shared" si="2"/>
        <v>43.466666666666669</v>
      </c>
      <c r="M27" s="176">
        <f t="shared" si="2"/>
        <v>38.666666666666664</v>
      </c>
      <c r="N27" s="176">
        <f t="shared" si="2"/>
        <v>35.799999999999997</v>
      </c>
      <c r="O27" s="176">
        <f t="shared" si="2"/>
        <v>31.733333333333334</v>
      </c>
      <c r="P27" s="176">
        <f t="shared" si="2"/>
        <v>41.6</v>
      </c>
      <c r="Q27" s="176">
        <f t="shared" si="2"/>
        <v>37.666666666666664</v>
      </c>
      <c r="R27" s="225">
        <f t="shared" si="2"/>
        <v>47.666666666666664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2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AH75"/>
  <sheetViews>
    <sheetView showGridLines="0" topLeftCell="A46" workbookViewId="0">
      <selection activeCell="D84" sqref="D84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9" width="10.7109375" style="1" customWidth="1"/>
    <col min="20" max="20" width="3.42578125" style="1" customWidth="1"/>
    <col min="21" max="16384" width="9.140625" style="1"/>
  </cols>
  <sheetData>
    <row r="1" spans="1:34" ht="60.75" customHeight="1" x14ac:dyDescent="0.55000000000000004">
      <c r="C1" s="770" t="s">
        <v>113</v>
      </c>
      <c r="D1" s="770"/>
      <c r="E1" s="770"/>
      <c r="F1" s="770"/>
      <c r="G1" s="770"/>
      <c r="H1" s="770"/>
      <c r="I1" s="770"/>
      <c r="J1" s="770"/>
      <c r="K1" s="770"/>
      <c r="L1" s="770"/>
      <c r="M1" s="770"/>
      <c r="N1" s="770"/>
      <c r="O1" s="770"/>
      <c r="P1" s="770"/>
      <c r="Q1" s="770"/>
      <c r="R1" s="695" t="s">
        <v>30</v>
      </c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26"/>
      <c r="D4" s="120"/>
      <c r="E4" s="49"/>
      <c r="F4" s="49"/>
      <c r="G4" s="117"/>
      <c r="H4" s="6"/>
      <c r="I4" s="72"/>
      <c r="J4" s="4"/>
      <c r="K4" s="108"/>
      <c r="L4" s="5"/>
      <c r="M4" s="111"/>
      <c r="N4" s="120"/>
      <c r="O4" s="114"/>
      <c r="P4" s="122"/>
      <c r="Q4" s="49"/>
      <c r="R4" s="120"/>
    </row>
    <row r="5" spans="1:34" x14ac:dyDescent="0.2">
      <c r="C5" s="127"/>
      <c r="D5" s="36"/>
      <c r="E5" s="50"/>
      <c r="F5" s="50"/>
      <c r="G5" s="118"/>
      <c r="H5" s="13"/>
      <c r="I5" s="73"/>
      <c r="J5" s="10"/>
      <c r="K5" s="109"/>
      <c r="L5" s="11"/>
      <c r="M5" s="112"/>
      <c r="N5" s="36"/>
      <c r="O5" s="115"/>
      <c r="P5" s="123"/>
      <c r="Q5" s="50"/>
      <c r="R5" s="36"/>
    </row>
    <row r="6" spans="1:34" x14ac:dyDescent="0.2">
      <c r="B6" s="1" t="s">
        <v>0</v>
      </c>
      <c r="C6" s="127"/>
      <c r="D6" s="36"/>
      <c r="E6" s="50"/>
      <c r="F6" s="50"/>
      <c r="G6" s="118"/>
      <c r="H6" s="13"/>
      <c r="I6" s="73"/>
      <c r="J6" s="10"/>
      <c r="K6" s="109"/>
      <c r="L6" s="11"/>
      <c r="M6" s="112"/>
      <c r="N6" s="36"/>
      <c r="O6" s="115"/>
      <c r="P6" s="123"/>
      <c r="Q6" s="50"/>
      <c r="R6" s="36"/>
    </row>
    <row r="7" spans="1:34" ht="6" customHeight="1" x14ac:dyDescent="0.2">
      <c r="C7" s="127"/>
      <c r="D7" s="36"/>
      <c r="E7" s="50"/>
      <c r="F7" s="50"/>
      <c r="G7" s="118"/>
      <c r="H7" s="13"/>
      <c r="I7" s="73"/>
      <c r="J7" s="10"/>
      <c r="K7" s="109"/>
      <c r="L7" s="11"/>
      <c r="M7" s="112"/>
      <c r="N7" s="36"/>
      <c r="O7" s="115"/>
      <c r="P7" s="123"/>
      <c r="Q7" s="50"/>
      <c r="R7" s="36"/>
    </row>
    <row r="8" spans="1:34" s="17" customFormat="1" ht="14.25" thickBot="1" x14ac:dyDescent="0.3">
      <c r="C8" s="128"/>
      <c r="D8" s="121"/>
      <c r="E8" s="51"/>
      <c r="F8" s="51"/>
      <c r="G8" s="119"/>
      <c r="H8" s="41"/>
      <c r="I8" s="74"/>
      <c r="J8" s="39"/>
      <c r="K8" s="110"/>
      <c r="L8" s="40"/>
      <c r="M8" s="113"/>
      <c r="N8" s="121"/>
      <c r="O8" s="116"/>
      <c r="P8" s="124"/>
      <c r="Q8" s="51"/>
      <c r="R8" s="12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116</v>
      </c>
      <c r="D10" s="63" t="s">
        <v>117</v>
      </c>
      <c r="E10" s="63" t="s">
        <v>22</v>
      </c>
      <c r="F10" s="63" t="s">
        <v>27</v>
      </c>
      <c r="G10" s="63" t="s">
        <v>4</v>
      </c>
      <c r="H10" s="63" t="s">
        <v>23</v>
      </c>
      <c r="I10" s="63" t="s">
        <v>69</v>
      </c>
      <c r="J10" s="63" t="s">
        <v>118</v>
      </c>
      <c r="K10" s="63" t="s">
        <v>29</v>
      </c>
      <c r="L10" s="63" t="s">
        <v>3</v>
      </c>
      <c r="M10" s="63" t="s">
        <v>25</v>
      </c>
      <c r="N10" s="63" t="s">
        <v>112</v>
      </c>
      <c r="O10" s="63" t="s">
        <v>84</v>
      </c>
      <c r="P10" s="65" t="s">
        <v>68</v>
      </c>
      <c r="Q10" s="64" t="s">
        <v>83</v>
      </c>
      <c r="R10" s="63" t="s">
        <v>119</v>
      </c>
    </row>
    <row r="11" spans="1:34" s="130" customFormat="1" ht="12" customHeight="1" x14ac:dyDescent="0.2">
      <c r="B11" s="753" t="s">
        <v>114</v>
      </c>
      <c r="C11" s="755">
        <v>0</v>
      </c>
      <c r="D11" s="755">
        <v>0</v>
      </c>
      <c r="E11" s="755">
        <v>0</v>
      </c>
      <c r="F11" s="755">
        <v>0</v>
      </c>
      <c r="G11" s="755">
        <v>0</v>
      </c>
      <c r="H11" s="755">
        <v>0</v>
      </c>
      <c r="I11" s="755">
        <v>0</v>
      </c>
      <c r="J11" s="755">
        <v>0</v>
      </c>
      <c r="K11" s="755">
        <v>0</v>
      </c>
      <c r="L11" s="755">
        <v>0</v>
      </c>
      <c r="M11" s="755">
        <v>0</v>
      </c>
      <c r="N11" s="755">
        <v>0</v>
      </c>
      <c r="O11" s="755">
        <v>10</v>
      </c>
      <c r="P11" s="755">
        <v>0</v>
      </c>
      <c r="Q11" s="755">
        <v>0</v>
      </c>
      <c r="R11" s="755">
        <v>0</v>
      </c>
      <c r="S11" s="755">
        <f>SUM(C11:R12)</f>
        <v>10</v>
      </c>
    </row>
    <row r="12" spans="1:34" s="130" customFormat="1" ht="12" customHeight="1" thickBot="1" x14ac:dyDescent="0.25">
      <c r="B12" s="754"/>
      <c r="C12" s="756"/>
      <c r="D12" s="756"/>
      <c r="E12" s="756"/>
      <c r="F12" s="756"/>
      <c r="G12" s="756"/>
      <c r="H12" s="756"/>
      <c r="I12" s="756"/>
      <c r="J12" s="756"/>
      <c r="K12" s="756"/>
      <c r="L12" s="756"/>
      <c r="M12" s="756"/>
      <c r="N12" s="756"/>
      <c r="O12" s="756"/>
      <c r="P12" s="756"/>
      <c r="Q12" s="756"/>
      <c r="R12" s="756"/>
      <c r="S12" s="756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3">
        <v>18.75</v>
      </c>
      <c r="H13" s="132">
        <v>18.75</v>
      </c>
      <c r="I13" s="133">
        <v>18.75</v>
      </c>
      <c r="J13" s="132">
        <v>18.75</v>
      </c>
      <c r="K13" s="133">
        <v>18.75</v>
      </c>
      <c r="L13" s="132">
        <v>18.75</v>
      </c>
      <c r="M13" s="133">
        <v>18.75</v>
      </c>
      <c r="N13" s="132">
        <v>18.75</v>
      </c>
      <c r="O13" s="132">
        <v>18.75</v>
      </c>
      <c r="P13" s="132">
        <v>18.75</v>
      </c>
      <c r="Q13" s="133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2">
        <v>0</v>
      </c>
      <c r="D14" s="132">
        <v>10</v>
      </c>
      <c r="E14" s="132">
        <v>10</v>
      </c>
      <c r="F14" s="132">
        <v>0</v>
      </c>
      <c r="G14" s="133">
        <v>0</v>
      </c>
      <c r="H14" s="132">
        <v>10</v>
      </c>
      <c r="I14" s="133">
        <v>10</v>
      </c>
      <c r="J14" s="132">
        <v>0</v>
      </c>
      <c r="K14" s="133">
        <v>0</v>
      </c>
      <c r="L14" s="132">
        <v>10</v>
      </c>
      <c r="M14" s="133">
        <v>10</v>
      </c>
      <c r="N14" s="132">
        <v>0</v>
      </c>
      <c r="O14" s="132">
        <v>10</v>
      </c>
      <c r="P14" s="132">
        <v>0</v>
      </c>
      <c r="Q14" s="133">
        <v>10</v>
      </c>
      <c r="R14" s="132">
        <v>0</v>
      </c>
      <c r="S14" s="138">
        <f t="shared" ref="S14:S31" si="0">SUM(C14:R14)</f>
        <v>80</v>
      </c>
    </row>
    <row r="15" spans="1:34" x14ac:dyDescent="0.2">
      <c r="B15" s="139" t="s">
        <v>33</v>
      </c>
      <c r="C15" s="132">
        <v>10</v>
      </c>
      <c r="D15" s="132">
        <v>10</v>
      </c>
      <c r="E15" s="132">
        <v>0</v>
      </c>
      <c r="F15" s="132">
        <v>10</v>
      </c>
      <c r="G15" s="133">
        <v>0</v>
      </c>
      <c r="H15" s="132">
        <v>10</v>
      </c>
      <c r="I15" s="133">
        <v>10</v>
      </c>
      <c r="J15" s="132">
        <v>10</v>
      </c>
      <c r="K15" s="133">
        <v>0</v>
      </c>
      <c r="L15" s="132">
        <v>10</v>
      </c>
      <c r="M15" s="133">
        <v>0</v>
      </c>
      <c r="N15" s="132">
        <v>10</v>
      </c>
      <c r="O15" s="132">
        <v>0</v>
      </c>
      <c r="P15" s="132">
        <v>0</v>
      </c>
      <c r="Q15" s="133">
        <v>0</v>
      </c>
      <c r="R15" s="132">
        <v>0</v>
      </c>
      <c r="S15" s="142">
        <f t="shared" si="0"/>
        <v>80</v>
      </c>
    </row>
    <row r="16" spans="1:34" x14ac:dyDescent="0.2">
      <c r="B16" s="135" t="s">
        <v>34</v>
      </c>
      <c r="C16" s="136">
        <v>0</v>
      </c>
      <c r="D16" s="136">
        <v>10</v>
      </c>
      <c r="E16" s="136">
        <v>0</v>
      </c>
      <c r="F16" s="136">
        <v>10</v>
      </c>
      <c r="G16" s="137">
        <v>0</v>
      </c>
      <c r="H16" s="136">
        <v>0</v>
      </c>
      <c r="I16" s="137">
        <v>10</v>
      </c>
      <c r="J16" s="136">
        <v>10</v>
      </c>
      <c r="K16" s="137">
        <v>0</v>
      </c>
      <c r="L16" s="136">
        <v>10</v>
      </c>
      <c r="M16" s="137">
        <v>10</v>
      </c>
      <c r="N16" s="136">
        <v>10</v>
      </c>
      <c r="O16" s="136">
        <v>0</v>
      </c>
      <c r="P16" s="136">
        <v>10</v>
      </c>
      <c r="Q16" s="137">
        <v>0</v>
      </c>
      <c r="R16" s="136">
        <v>0</v>
      </c>
      <c r="S16" s="138">
        <f t="shared" si="0"/>
        <v>80</v>
      </c>
    </row>
    <row r="17" spans="1:22" x14ac:dyDescent="0.2">
      <c r="B17" s="139" t="s">
        <v>47</v>
      </c>
      <c r="C17" s="209">
        <v>0</v>
      </c>
      <c r="D17" s="209">
        <v>0</v>
      </c>
      <c r="E17" s="209">
        <v>0</v>
      </c>
      <c r="F17" s="209">
        <v>0</v>
      </c>
      <c r="G17" s="210">
        <v>0</v>
      </c>
      <c r="H17" s="209">
        <v>10</v>
      </c>
      <c r="I17" s="210">
        <v>10</v>
      </c>
      <c r="J17" s="209">
        <v>10</v>
      </c>
      <c r="K17" s="210">
        <v>10</v>
      </c>
      <c r="L17" s="209">
        <v>0</v>
      </c>
      <c r="M17" s="210">
        <v>0</v>
      </c>
      <c r="N17" s="209">
        <v>0</v>
      </c>
      <c r="O17" s="209">
        <v>0</v>
      </c>
      <c r="P17" s="209">
        <v>0</v>
      </c>
      <c r="Q17" s="210">
        <v>10</v>
      </c>
      <c r="R17" s="209">
        <v>0</v>
      </c>
      <c r="S17" s="211">
        <f t="shared" si="0"/>
        <v>50</v>
      </c>
      <c r="V17"/>
    </row>
    <row r="18" spans="1:22" x14ac:dyDescent="0.2">
      <c r="B18" s="135" t="s">
        <v>35</v>
      </c>
      <c r="C18" s="132">
        <v>0</v>
      </c>
      <c r="D18" s="132">
        <v>0</v>
      </c>
      <c r="E18" s="132">
        <v>0</v>
      </c>
      <c r="F18" s="132">
        <v>0</v>
      </c>
      <c r="G18" s="132">
        <v>0</v>
      </c>
      <c r="H18" s="132">
        <v>10</v>
      </c>
      <c r="I18" s="132">
        <v>0</v>
      </c>
      <c r="J18" s="132">
        <v>10</v>
      </c>
      <c r="K18" s="132">
        <v>10</v>
      </c>
      <c r="L18" s="132">
        <v>10</v>
      </c>
      <c r="M18" s="132">
        <v>0</v>
      </c>
      <c r="N18" s="132">
        <v>10</v>
      </c>
      <c r="O18" s="132">
        <v>0</v>
      </c>
      <c r="P18" s="132">
        <v>10</v>
      </c>
      <c r="Q18" s="132">
        <v>10</v>
      </c>
      <c r="R18" s="132">
        <v>10</v>
      </c>
      <c r="S18" s="138">
        <f t="shared" si="0"/>
        <v>80</v>
      </c>
    </row>
    <row r="19" spans="1:22" x14ac:dyDescent="0.2">
      <c r="B19" s="139" t="s">
        <v>36</v>
      </c>
      <c r="C19" s="132">
        <v>0</v>
      </c>
      <c r="D19" s="132">
        <v>0</v>
      </c>
      <c r="E19" s="132">
        <v>10</v>
      </c>
      <c r="F19" s="132">
        <v>10</v>
      </c>
      <c r="G19" s="132">
        <v>0</v>
      </c>
      <c r="H19" s="132">
        <v>10</v>
      </c>
      <c r="I19" s="132">
        <v>10</v>
      </c>
      <c r="J19" s="132">
        <v>0</v>
      </c>
      <c r="K19" s="132">
        <v>10</v>
      </c>
      <c r="L19" s="132">
        <v>0</v>
      </c>
      <c r="M19" s="132">
        <v>0</v>
      </c>
      <c r="N19" s="132">
        <v>0</v>
      </c>
      <c r="O19" s="132">
        <v>10</v>
      </c>
      <c r="P19" s="132">
        <v>0</v>
      </c>
      <c r="Q19" s="132">
        <v>10</v>
      </c>
      <c r="R19" s="132">
        <v>10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0</v>
      </c>
      <c r="E20" s="132">
        <v>10</v>
      </c>
      <c r="F20" s="132">
        <v>0</v>
      </c>
      <c r="G20" s="132">
        <v>10</v>
      </c>
      <c r="H20" s="132">
        <v>10</v>
      </c>
      <c r="I20" s="132">
        <v>10</v>
      </c>
      <c r="J20" s="132">
        <v>0</v>
      </c>
      <c r="K20" s="132">
        <v>0</v>
      </c>
      <c r="L20" s="132">
        <v>0</v>
      </c>
      <c r="M20" s="132">
        <v>10</v>
      </c>
      <c r="N20" s="132">
        <v>10</v>
      </c>
      <c r="O20" s="132">
        <v>10</v>
      </c>
      <c r="P20" s="132">
        <v>0</v>
      </c>
      <c r="Q20" s="132">
        <v>10</v>
      </c>
      <c r="R20" s="132">
        <v>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/>
      <c r="D21" s="222"/>
      <c r="E21" s="222"/>
      <c r="F21" s="222"/>
      <c r="G21" s="223"/>
      <c r="H21" s="222">
        <v>10</v>
      </c>
      <c r="I21" s="223"/>
      <c r="J21" s="222"/>
      <c r="K21" s="223">
        <v>10</v>
      </c>
      <c r="L21" s="222"/>
      <c r="M21" s="223"/>
      <c r="N21" s="222"/>
      <c r="O21" s="222">
        <v>10</v>
      </c>
      <c r="P21" s="222"/>
      <c r="Q21" s="223"/>
      <c r="R21" s="222"/>
      <c r="S21" s="224">
        <f t="shared" si="0"/>
        <v>30</v>
      </c>
    </row>
    <row r="22" spans="1:22" x14ac:dyDescent="0.2">
      <c r="B22" s="135" t="s">
        <v>38</v>
      </c>
      <c r="C22" s="132">
        <v>0</v>
      </c>
      <c r="D22" s="132">
        <v>0</v>
      </c>
      <c r="E22" s="132">
        <v>10</v>
      </c>
      <c r="F22" s="132">
        <v>10</v>
      </c>
      <c r="G22" s="132">
        <v>10</v>
      </c>
      <c r="H22" s="132">
        <v>10</v>
      </c>
      <c r="I22" s="132">
        <v>0</v>
      </c>
      <c r="J22" s="132">
        <v>10</v>
      </c>
      <c r="K22" s="132">
        <v>10</v>
      </c>
      <c r="L22" s="132">
        <v>10</v>
      </c>
      <c r="M22" s="132">
        <v>0</v>
      </c>
      <c r="N22" s="132">
        <v>0</v>
      </c>
      <c r="O22" s="132">
        <v>0</v>
      </c>
      <c r="P22" s="132">
        <v>0</v>
      </c>
      <c r="Q22" s="132">
        <v>10</v>
      </c>
      <c r="R22" s="132">
        <v>0</v>
      </c>
      <c r="S22" s="221">
        <f t="shared" si="0"/>
        <v>80</v>
      </c>
    </row>
    <row r="23" spans="1:22" x14ac:dyDescent="0.2">
      <c r="B23" s="139" t="s">
        <v>39</v>
      </c>
      <c r="C23" s="132">
        <v>0</v>
      </c>
      <c r="D23" s="132">
        <v>0</v>
      </c>
      <c r="E23" s="132">
        <v>10</v>
      </c>
      <c r="F23" s="132">
        <v>0</v>
      </c>
      <c r="G23" s="132">
        <v>10</v>
      </c>
      <c r="H23" s="132">
        <v>10</v>
      </c>
      <c r="I23" s="132">
        <v>10</v>
      </c>
      <c r="J23" s="132">
        <v>0</v>
      </c>
      <c r="K23" s="132">
        <v>10</v>
      </c>
      <c r="L23" s="132">
        <v>10</v>
      </c>
      <c r="M23" s="132">
        <v>0</v>
      </c>
      <c r="N23" s="132">
        <v>10</v>
      </c>
      <c r="O23" s="132">
        <v>10</v>
      </c>
      <c r="P23" s="132">
        <v>0</v>
      </c>
      <c r="Q23" s="132">
        <v>0</v>
      </c>
      <c r="R23" s="132">
        <v>0</v>
      </c>
      <c r="S23" s="142">
        <f t="shared" si="0"/>
        <v>80</v>
      </c>
    </row>
    <row r="24" spans="1:22" x14ac:dyDescent="0.2">
      <c r="B24" s="135" t="s">
        <v>40</v>
      </c>
      <c r="C24" s="132">
        <v>0</v>
      </c>
      <c r="D24" s="132">
        <v>0</v>
      </c>
      <c r="E24" s="132">
        <v>10</v>
      </c>
      <c r="F24" s="132">
        <v>10</v>
      </c>
      <c r="G24" s="132">
        <v>10</v>
      </c>
      <c r="H24" s="132">
        <v>10</v>
      </c>
      <c r="I24" s="132">
        <v>0</v>
      </c>
      <c r="J24" s="132">
        <v>0</v>
      </c>
      <c r="K24" s="132">
        <v>10</v>
      </c>
      <c r="L24" s="132">
        <v>10</v>
      </c>
      <c r="M24" s="132">
        <v>10</v>
      </c>
      <c r="N24" s="132">
        <v>0</v>
      </c>
      <c r="O24" s="132">
        <v>0</v>
      </c>
      <c r="P24" s="132">
        <v>0</v>
      </c>
      <c r="Q24" s="132">
        <v>0</v>
      </c>
      <c r="R24" s="132">
        <v>10</v>
      </c>
      <c r="S24" s="138">
        <f t="shared" si="0"/>
        <v>80</v>
      </c>
    </row>
    <row r="25" spans="1:22" x14ac:dyDescent="0.2">
      <c r="B25" s="139" t="s">
        <v>47</v>
      </c>
      <c r="C25" s="222"/>
      <c r="D25" s="222">
        <v>10</v>
      </c>
      <c r="E25" s="222"/>
      <c r="F25" s="222"/>
      <c r="G25" s="223"/>
      <c r="H25" s="222"/>
      <c r="I25" s="222">
        <v>10</v>
      </c>
      <c r="J25" s="222">
        <v>10</v>
      </c>
      <c r="K25" s="223"/>
      <c r="L25" s="222"/>
      <c r="M25" s="223"/>
      <c r="N25" s="222"/>
      <c r="O25" s="222">
        <v>10</v>
      </c>
      <c r="P25" s="222"/>
      <c r="Q25" s="223"/>
      <c r="R25" s="222"/>
      <c r="S25" s="211">
        <f t="shared" si="0"/>
        <v>40</v>
      </c>
    </row>
    <row r="26" spans="1:22" x14ac:dyDescent="0.2">
      <c r="B26" s="135" t="s">
        <v>41</v>
      </c>
      <c r="C26" s="132">
        <v>0</v>
      </c>
      <c r="D26" s="132">
        <v>10</v>
      </c>
      <c r="E26" s="132">
        <v>0</v>
      </c>
      <c r="F26" s="132">
        <v>10</v>
      </c>
      <c r="G26" s="132">
        <v>0</v>
      </c>
      <c r="H26" s="132">
        <v>0</v>
      </c>
      <c r="I26" s="132">
        <v>10</v>
      </c>
      <c r="J26" s="132">
        <v>0</v>
      </c>
      <c r="K26" s="132">
        <v>0</v>
      </c>
      <c r="L26" s="132">
        <v>10</v>
      </c>
      <c r="M26" s="132">
        <v>10</v>
      </c>
      <c r="N26" s="132">
        <v>0</v>
      </c>
      <c r="O26" s="132">
        <v>10</v>
      </c>
      <c r="P26" s="132">
        <v>0</v>
      </c>
      <c r="Q26" s="132">
        <v>10</v>
      </c>
      <c r="R26" s="132">
        <v>10</v>
      </c>
      <c r="S26" s="138">
        <f t="shared" si="0"/>
        <v>80</v>
      </c>
    </row>
    <row r="27" spans="1:22" x14ac:dyDescent="0.2">
      <c r="B27" s="139" t="s">
        <v>42</v>
      </c>
      <c r="C27" s="192">
        <v>10</v>
      </c>
      <c r="D27" s="192">
        <v>10</v>
      </c>
      <c r="E27" s="192">
        <v>0</v>
      </c>
      <c r="F27" s="192">
        <v>0</v>
      </c>
      <c r="G27" s="192">
        <v>10</v>
      </c>
      <c r="H27" s="192">
        <v>10</v>
      </c>
      <c r="I27" s="192">
        <v>0</v>
      </c>
      <c r="J27" s="192">
        <v>0</v>
      </c>
      <c r="K27" s="192">
        <v>10</v>
      </c>
      <c r="L27" s="192">
        <v>0</v>
      </c>
      <c r="M27" s="192">
        <v>0</v>
      </c>
      <c r="N27" s="192">
        <v>0</v>
      </c>
      <c r="O27" s="192">
        <v>10</v>
      </c>
      <c r="P27" s="192">
        <v>10</v>
      </c>
      <c r="Q27" s="192">
        <v>0</v>
      </c>
      <c r="R27" s="192">
        <v>10</v>
      </c>
      <c r="S27" s="142">
        <f t="shared" si="0"/>
        <v>80</v>
      </c>
    </row>
    <row r="28" spans="1:22" x14ac:dyDescent="0.2">
      <c r="B28" s="135" t="s">
        <v>43</v>
      </c>
      <c r="C28" s="192">
        <v>0</v>
      </c>
      <c r="D28" s="192">
        <v>10</v>
      </c>
      <c r="E28" s="192">
        <v>10</v>
      </c>
      <c r="F28" s="192">
        <v>0</v>
      </c>
      <c r="G28" s="192">
        <v>10</v>
      </c>
      <c r="H28" s="192">
        <v>0</v>
      </c>
      <c r="I28" s="192">
        <v>0</v>
      </c>
      <c r="J28" s="192">
        <v>0</v>
      </c>
      <c r="K28" s="192">
        <v>0</v>
      </c>
      <c r="L28" s="192">
        <v>10</v>
      </c>
      <c r="M28" s="192">
        <v>10</v>
      </c>
      <c r="N28" s="192">
        <v>10</v>
      </c>
      <c r="O28" s="192">
        <v>10</v>
      </c>
      <c r="P28" s="192">
        <v>0</v>
      </c>
      <c r="Q28" s="192">
        <v>0</v>
      </c>
      <c r="R28" s="192">
        <v>10</v>
      </c>
      <c r="S28" s="138">
        <f t="shared" si="0"/>
        <v>80</v>
      </c>
    </row>
    <row r="29" spans="1:22" x14ac:dyDescent="0.2">
      <c r="B29" s="139" t="s">
        <v>44</v>
      </c>
      <c r="C29" s="192">
        <v>0</v>
      </c>
      <c r="D29" s="192">
        <v>0</v>
      </c>
      <c r="E29" s="192">
        <v>0</v>
      </c>
      <c r="F29" s="192">
        <v>0</v>
      </c>
      <c r="G29" s="192">
        <v>10</v>
      </c>
      <c r="H29" s="192">
        <v>10</v>
      </c>
      <c r="I29" s="192">
        <v>10</v>
      </c>
      <c r="J29" s="192">
        <v>10</v>
      </c>
      <c r="K29" s="192">
        <v>10</v>
      </c>
      <c r="L29" s="192">
        <v>0</v>
      </c>
      <c r="M29" s="192">
        <v>10</v>
      </c>
      <c r="N29" s="192">
        <v>0</v>
      </c>
      <c r="O29" s="192">
        <v>0</v>
      </c>
      <c r="P29" s="192">
        <v>10</v>
      </c>
      <c r="Q29" s="192">
        <v>0</v>
      </c>
      <c r="R29" s="192">
        <v>10</v>
      </c>
      <c r="S29" s="142">
        <f t="shared" si="0"/>
        <v>80</v>
      </c>
    </row>
    <row r="30" spans="1:22" x14ac:dyDescent="0.2">
      <c r="B30" s="135" t="s">
        <v>45</v>
      </c>
      <c r="C30" s="192">
        <v>0</v>
      </c>
      <c r="D30" s="192">
        <v>0</v>
      </c>
      <c r="E30" s="192">
        <v>0</v>
      </c>
      <c r="F30" s="192">
        <v>10</v>
      </c>
      <c r="G30" s="192">
        <v>10</v>
      </c>
      <c r="H30" s="192">
        <v>0</v>
      </c>
      <c r="I30" s="192">
        <v>10</v>
      </c>
      <c r="J30" s="192">
        <v>10</v>
      </c>
      <c r="K30" s="192">
        <v>10</v>
      </c>
      <c r="L30" s="192">
        <v>0</v>
      </c>
      <c r="M30" s="192">
        <v>0</v>
      </c>
      <c r="N30" s="192">
        <v>10</v>
      </c>
      <c r="O30" s="192">
        <v>0</v>
      </c>
      <c r="P30" s="192">
        <v>0</v>
      </c>
      <c r="Q30" s="192">
        <v>10</v>
      </c>
      <c r="R30" s="192">
        <v>10</v>
      </c>
      <c r="S30" s="138">
        <f t="shared" si="0"/>
        <v>80</v>
      </c>
    </row>
    <row r="31" spans="1:22" ht="13.5" thickBot="1" x14ac:dyDescent="0.25">
      <c r="B31" s="143" t="s">
        <v>46</v>
      </c>
      <c r="C31" s="192">
        <v>0</v>
      </c>
      <c r="D31" s="192">
        <v>0</v>
      </c>
      <c r="E31" s="192">
        <v>10</v>
      </c>
      <c r="F31" s="192">
        <v>10</v>
      </c>
      <c r="G31" s="192">
        <v>10</v>
      </c>
      <c r="H31" s="192">
        <v>10</v>
      </c>
      <c r="I31" s="192">
        <v>0</v>
      </c>
      <c r="J31" s="192">
        <v>0</v>
      </c>
      <c r="K31" s="192">
        <v>10</v>
      </c>
      <c r="L31" s="192">
        <v>10</v>
      </c>
      <c r="M31" s="192">
        <v>0</v>
      </c>
      <c r="N31" s="192">
        <v>0</v>
      </c>
      <c r="O31" s="192">
        <v>0</v>
      </c>
      <c r="P31" s="192">
        <v>0</v>
      </c>
      <c r="Q31" s="192">
        <v>10</v>
      </c>
      <c r="R31" s="192">
        <v>10</v>
      </c>
      <c r="S31" s="144">
        <f t="shared" si="0"/>
        <v>80</v>
      </c>
    </row>
    <row r="32" spans="1:22" ht="13.5" thickBot="1" x14ac:dyDescent="0.25">
      <c r="B32" s="245" t="s">
        <v>124</v>
      </c>
      <c r="C32" s="163">
        <f>SUM(C11:C31)</f>
        <v>38.75</v>
      </c>
      <c r="D32" s="163">
        <f t="shared" ref="D32:R32" si="1">SUM(D11:D31)</f>
        <v>88.75</v>
      </c>
      <c r="E32" s="163">
        <f t="shared" si="1"/>
        <v>98.75</v>
      </c>
      <c r="F32" s="163">
        <f t="shared" si="1"/>
        <v>98.75</v>
      </c>
      <c r="G32" s="163">
        <f t="shared" si="1"/>
        <v>108.75</v>
      </c>
      <c r="H32" s="163">
        <f t="shared" si="1"/>
        <v>148.75</v>
      </c>
      <c r="I32" s="163">
        <f t="shared" si="1"/>
        <v>128.75</v>
      </c>
      <c r="J32" s="163">
        <f t="shared" si="1"/>
        <v>98.75</v>
      </c>
      <c r="K32" s="163">
        <f t="shared" si="1"/>
        <v>128.75</v>
      </c>
      <c r="L32" s="163">
        <f t="shared" si="1"/>
        <v>118.75</v>
      </c>
      <c r="M32" s="163">
        <f t="shared" si="1"/>
        <v>88.75</v>
      </c>
      <c r="N32" s="163">
        <f>SUM(N11:N31)</f>
        <v>88.75</v>
      </c>
      <c r="O32" s="163">
        <f t="shared" si="1"/>
        <v>118.75</v>
      </c>
      <c r="P32" s="163">
        <f t="shared" si="1"/>
        <v>58.75</v>
      </c>
      <c r="Q32" s="163">
        <f t="shared" si="1"/>
        <v>108.75</v>
      </c>
      <c r="R32" s="163">
        <f t="shared" si="1"/>
        <v>108.75</v>
      </c>
      <c r="S32" s="164">
        <f>SUM(S13:S31)</f>
        <v>1620</v>
      </c>
    </row>
    <row r="33" spans="2:19" ht="5.25" customHeight="1" thickBot="1" x14ac:dyDescent="0.25">
      <c r="B33" s="18"/>
      <c r="C33" s="36"/>
      <c r="D33" s="36"/>
      <c r="E33" s="36"/>
      <c r="F33" s="36"/>
      <c r="H33" s="36"/>
      <c r="J33" s="36"/>
      <c r="L33" s="36"/>
      <c r="N33" s="36"/>
      <c r="O33" s="36"/>
      <c r="P33" s="36"/>
      <c r="R33" s="36"/>
    </row>
    <row r="34" spans="2:19" s="130" customFormat="1" ht="12" customHeight="1" x14ac:dyDescent="0.2">
      <c r="B34" s="746" t="s">
        <v>115</v>
      </c>
      <c r="C34" s="743">
        <v>0</v>
      </c>
      <c r="D34" s="743">
        <v>0</v>
      </c>
      <c r="E34" s="743">
        <v>2.25</v>
      </c>
      <c r="F34" s="743">
        <v>89.25</v>
      </c>
      <c r="G34" s="743">
        <v>0</v>
      </c>
      <c r="H34" s="743">
        <v>46.25</v>
      </c>
      <c r="I34" s="743">
        <v>0</v>
      </c>
      <c r="J34" s="743">
        <v>0</v>
      </c>
      <c r="K34" s="743">
        <v>53.75</v>
      </c>
      <c r="L34" s="743">
        <v>2.75</v>
      </c>
      <c r="M34" s="743">
        <v>0</v>
      </c>
      <c r="N34" s="743">
        <v>0</v>
      </c>
      <c r="O34" s="743">
        <v>0</v>
      </c>
      <c r="P34" s="743">
        <v>336.75</v>
      </c>
      <c r="Q34" s="743">
        <v>0</v>
      </c>
      <c r="R34" s="743">
        <v>0</v>
      </c>
      <c r="S34" s="743">
        <f>SUM(C34:R35)</f>
        <v>531</v>
      </c>
    </row>
    <row r="35" spans="2:19" s="130" customFormat="1" ht="12" customHeight="1" thickBot="1" x14ac:dyDescent="0.25">
      <c r="B35" s="747"/>
      <c r="C35" s="744"/>
      <c r="D35" s="744"/>
      <c r="E35" s="744"/>
      <c r="F35" s="744"/>
      <c r="G35" s="744"/>
      <c r="H35" s="744"/>
      <c r="I35" s="744"/>
      <c r="J35" s="744"/>
      <c r="K35" s="744"/>
      <c r="L35" s="744"/>
      <c r="M35" s="744"/>
      <c r="N35" s="744"/>
      <c r="O35" s="744"/>
      <c r="P35" s="744"/>
      <c r="Q35" s="744"/>
      <c r="R35" s="744"/>
      <c r="S35" s="745"/>
    </row>
    <row r="36" spans="2:19" x14ac:dyDescent="0.2">
      <c r="B36" s="240" t="s">
        <v>49</v>
      </c>
      <c r="C36" s="148"/>
      <c r="D36" s="146">
        <v>-5</v>
      </c>
      <c r="E36" s="146"/>
      <c r="F36" s="146">
        <v>-5</v>
      </c>
      <c r="G36" s="147"/>
      <c r="H36" s="146"/>
      <c r="I36" s="146">
        <v>-5</v>
      </c>
      <c r="J36" s="146">
        <v>-10</v>
      </c>
      <c r="K36" s="147"/>
      <c r="L36" s="146">
        <v>-5</v>
      </c>
      <c r="M36" s="147"/>
      <c r="N36" s="146"/>
      <c r="O36" s="146">
        <v>-15</v>
      </c>
      <c r="P36" s="146">
        <v>-5</v>
      </c>
      <c r="Q36" s="146">
        <v>-5</v>
      </c>
      <c r="R36" s="243">
        <v>-10</v>
      </c>
      <c r="S36" s="146">
        <f t="shared" ref="S36:S50" si="2">SUM(C36:R36)</f>
        <v>-65</v>
      </c>
    </row>
    <row r="37" spans="2:19" x14ac:dyDescent="0.2">
      <c r="B37" s="241" t="s">
        <v>50</v>
      </c>
      <c r="C37" s="152"/>
      <c r="D37" s="150"/>
      <c r="E37" s="150"/>
      <c r="F37" s="150"/>
      <c r="G37" s="151"/>
      <c r="H37" s="150"/>
      <c r="I37" s="151"/>
      <c r="J37" s="150"/>
      <c r="K37" s="151"/>
      <c r="L37" s="150"/>
      <c r="M37" s="151"/>
      <c r="N37" s="150"/>
      <c r="O37" s="150"/>
      <c r="P37" s="150"/>
      <c r="Q37" s="151"/>
      <c r="R37" s="239"/>
      <c r="S37" s="154">
        <f t="shared" si="2"/>
        <v>0</v>
      </c>
    </row>
    <row r="38" spans="2:19" x14ac:dyDescent="0.2">
      <c r="B38" s="241" t="s">
        <v>51</v>
      </c>
      <c r="C38" s="156"/>
      <c r="D38" s="154"/>
      <c r="E38" s="154"/>
      <c r="F38" s="154"/>
      <c r="G38" s="155"/>
      <c r="H38" s="154"/>
      <c r="I38" s="155"/>
      <c r="J38" s="154"/>
      <c r="K38" s="155"/>
      <c r="L38" s="154"/>
      <c r="M38" s="155"/>
      <c r="N38" s="154"/>
      <c r="O38" s="154"/>
      <c r="P38" s="154"/>
      <c r="Q38" s="155"/>
      <c r="R38" s="157"/>
      <c r="S38" s="154">
        <f t="shared" si="2"/>
        <v>0</v>
      </c>
    </row>
    <row r="39" spans="2:19" x14ac:dyDescent="0.2">
      <c r="B39" s="241" t="s">
        <v>52</v>
      </c>
      <c r="C39" s="156"/>
      <c r="D39" s="154"/>
      <c r="E39" s="154"/>
      <c r="F39" s="154"/>
      <c r="G39" s="155"/>
      <c r="H39" s="154"/>
      <c r="I39" s="155"/>
      <c r="J39" s="154"/>
      <c r="K39" s="155"/>
      <c r="L39" s="154"/>
      <c r="M39" s="155"/>
      <c r="N39" s="154"/>
      <c r="O39" s="154">
        <v>60</v>
      </c>
      <c r="P39" s="154"/>
      <c r="Q39" s="155"/>
      <c r="R39" s="157"/>
      <c r="S39" s="154">
        <f t="shared" si="2"/>
        <v>60</v>
      </c>
    </row>
    <row r="40" spans="2:19" x14ac:dyDescent="0.2">
      <c r="B40" s="241" t="s">
        <v>53</v>
      </c>
      <c r="C40" s="152"/>
      <c r="D40" s="150"/>
      <c r="E40" s="150"/>
      <c r="F40" s="150"/>
      <c r="G40" s="151"/>
      <c r="H40" s="150"/>
      <c r="I40" s="151"/>
      <c r="J40" s="150"/>
      <c r="K40" s="151"/>
      <c r="L40" s="150"/>
      <c r="M40" s="151"/>
      <c r="N40" s="150"/>
      <c r="O40" s="150"/>
      <c r="P40" s="150"/>
      <c r="Q40" s="151"/>
      <c r="R40" s="239"/>
      <c r="S40" s="154">
        <f t="shared" si="2"/>
        <v>0</v>
      </c>
    </row>
    <row r="41" spans="2:19" x14ac:dyDescent="0.2">
      <c r="B41" s="241" t="s">
        <v>54</v>
      </c>
      <c r="C41" s="156"/>
      <c r="D41" s="154"/>
      <c r="E41" s="154"/>
      <c r="F41" s="154"/>
      <c r="G41" s="154"/>
      <c r="H41" s="154"/>
      <c r="I41" s="154"/>
      <c r="J41" s="154"/>
      <c r="K41" s="154"/>
      <c r="L41" s="154"/>
      <c r="M41" s="157"/>
      <c r="N41" s="154"/>
      <c r="O41" s="154"/>
      <c r="P41" s="154"/>
      <c r="Q41" s="154"/>
      <c r="R41" s="157"/>
      <c r="S41" s="154">
        <f t="shared" si="2"/>
        <v>0</v>
      </c>
    </row>
    <row r="42" spans="2:19" x14ac:dyDescent="0.2">
      <c r="B42" s="241" t="s">
        <v>55</v>
      </c>
      <c r="C42" s="156"/>
      <c r="D42" s="154"/>
      <c r="E42" s="154"/>
      <c r="F42" s="154"/>
      <c r="G42" s="154"/>
      <c r="H42" s="154"/>
      <c r="I42" s="154"/>
      <c r="J42" s="154"/>
      <c r="K42" s="154"/>
      <c r="L42" s="154"/>
      <c r="M42" s="157"/>
      <c r="N42" s="154"/>
      <c r="O42" s="154"/>
      <c r="P42" s="154"/>
      <c r="Q42" s="154"/>
      <c r="R42" s="157"/>
      <c r="S42" s="154">
        <f t="shared" si="2"/>
        <v>0</v>
      </c>
    </row>
    <row r="43" spans="2:19" x14ac:dyDescent="0.2">
      <c r="B43" s="241" t="s">
        <v>56</v>
      </c>
      <c r="C43" s="156"/>
      <c r="D43" s="154"/>
      <c r="E43" s="154"/>
      <c r="F43" s="154"/>
      <c r="G43" s="155"/>
      <c r="H43" s="154"/>
      <c r="I43" s="155"/>
      <c r="J43" s="154"/>
      <c r="K43" s="155"/>
      <c r="L43" s="154"/>
      <c r="M43" s="155"/>
      <c r="N43" s="154"/>
      <c r="O43" s="154"/>
      <c r="P43" s="154"/>
      <c r="Q43" s="155"/>
      <c r="R43" s="157"/>
      <c r="S43" s="154">
        <f t="shared" si="2"/>
        <v>0</v>
      </c>
    </row>
    <row r="44" spans="2:19" x14ac:dyDescent="0.2">
      <c r="B44" s="241" t="s">
        <v>57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4"/>
      <c r="M44" s="155"/>
      <c r="N44" s="154"/>
      <c r="O44" s="154"/>
      <c r="P44" s="154"/>
      <c r="Q44" s="155"/>
      <c r="R44" s="157"/>
      <c r="S44" s="154">
        <f t="shared" si="2"/>
        <v>0</v>
      </c>
    </row>
    <row r="45" spans="2:19" x14ac:dyDescent="0.2">
      <c r="B45" s="241" t="s">
        <v>58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4"/>
      <c r="M45" s="155"/>
      <c r="N45" s="154"/>
      <c r="O45" s="154"/>
      <c r="P45" s="154"/>
      <c r="Q45" s="155"/>
      <c r="R45" s="157"/>
      <c r="S45" s="154">
        <f t="shared" si="2"/>
        <v>0</v>
      </c>
    </row>
    <row r="46" spans="2:19" x14ac:dyDescent="0.2">
      <c r="B46" s="241" t="s">
        <v>59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4"/>
      <c r="M46" s="155"/>
      <c r="N46" s="154"/>
      <c r="O46" s="154"/>
      <c r="P46" s="154"/>
      <c r="Q46" s="155"/>
      <c r="R46" s="157"/>
      <c r="S46" s="154">
        <f t="shared" si="2"/>
        <v>0</v>
      </c>
    </row>
    <row r="47" spans="2:19" x14ac:dyDescent="0.2">
      <c r="B47" s="241" t="s">
        <v>60</v>
      </c>
      <c r="C47" s="156"/>
      <c r="D47" s="154"/>
      <c r="E47" s="154"/>
      <c r="F47" s="154"/>
      <c r="G47" s="155"/>
      <c r="H47" s="154"/>
      <c r="I47" s="155"/>
      <c r="J47" s="154"/>
      <c r="K47" s="155">
        <v>45</v>
      </c>
      <c r="L47" s="154"/>
      <c r="M47" s="155"/>
      <c r="N47" s="154"/>
      <c r="O47" s="154"/>
      <c r="P47" s="154"/>
      <c r="Q47" s="154"/>
      <c r="R47" s="157"/>
      <c r="S47" s="154">
        <f t="shared" si="2"/>
        <v>45</v>
      </c>
    </row>
    <row r="48" spans="2:19" x14ac:dyDescent="0.2">
      <c r="B48" s="241" t="s">
        <v>61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4"/>
      <c r="M48" s="155"/>
      <c r="N48" s="154"/>
      <c r="O48" s="154">
        <v>80</v>
      </c>
      <c r="P48" s="154"/>
      <c r="Q48" s="154"/>
      <c r="R48" s="157"/>
      <c r="S48" s="154">
        <f t="shared" si="2"/>
        <v>80</v>
      </c>
    </row>
    <row r="49" spans="2:20" x14ac:dyDescent="0.2">
      <c r="B49" s="241" t="s">
        <v>62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4"/>
      <c r="M49" s="155"/>
      <c r="N49" s="154"/>
      <c r="O49" s="154"/>
      <c r="P49" s="154"/>
      <c r="Q49" s="155"/>
      <c r="R49" s="157"/>
      <c r="S49" s="154">
        <f t="shared" si="2"/>
        <v>0</v>
      </c>
    </row>
    <row r="50" spans="2:20" x14ac:dyDescent="0.2">
      <c r="B50" s="241" t="s">
        <v>63</v>
      </c>
      <c r="C50" s="156"/>
      <c r="D50" s="154">
        <v>67.319999999999993</v>
      </c>
      <c r="E50" s="154"/>
      <c r="F50" s="154"/>
      <c r="G50" s="154"/>
      <c r="H50" s="154"/>
      <c r="I50" s="154"/>
      <c r="J50" s="154"/>
      <c r="K50" s="154"/>
      <c r="L50" s="154"/>
      <c r="M50" s="157"/>
      <c r="N50" s="154"/>
      <c r="O50" s="154"/>
      <c r="P50" s="154"/>
      <c r="Q50" s="154"/>
      <c r="R50" s="157"/>
      <c r="S50" s="154">
        <f t="shared" si="2"/>
        <v>67.319999999999993</v>
      </c>
    </row>
    <row r="51" spans="2:20" ht="13.5" thickBot="1" x14ac:dyDescent="0.25">
      <c r="B51" s="242" t="s">
        <v>123</v>
      </c>
      <c r="C51" s="152"/>
      <c r="D51" s="150">
        <v>26.43</v>
      </c>
      <c r="E51" s="150">
        <v>96.5</v>
      </c>
      <c r="F51" s="150"/>
      <c r="G51" s="150"/>
      <c r="H51" s="150">
        <v>102.5</v>
      </c>
      <c r="I51" s="150">
        <v>133.75</v>
      </c>
      <c r="J51" s="150"/>
      <c r="K51" s="155">
        <v>30</v>
      </c>
      <c r="L51" s="150"/>
      <c r="M51" s="239"/>
      <c r="N51" s="150"/>
      <c r="O51" s="150"/>
      <c r="P51" s="150">
        <v>26.43</v>
      </c>
      <c r="Q51" s="150"/>
      <c r="R51" s="150">
        <v>100</v>
      </c>
      <c r="S51" s="244"/>
    </row>
    <row r="52" spans="2:20" ht="13.5" thickBot="1" x14ac:dyDescent="0.25">
      <c r="B52" s="246" t="s">
        <v>125</v>
      </c>
      <c r="C52" s="166">
        <f>SUM(C34:C51)</f>
        <v>0</v>
      </c>
      <c r="D52" s="166">
        <f t="shared" ref="D52:S52" si="3">SUM(D34:D51)</f>
        <v>88.75</v>
      </c>
      <c r="E52" s="166">
        <f t="shared" si="3"/>
        <v>98.75</v>
      </c>
      <c r="F52" s="166">
        <f t="shared" si="3"/>
        <v>84.25</v>
      </c>
      <c r="G52" s="166">
        <f t="shared" si="3"/>
        <v>0</v>
      </c>
      <c r="H52" s="166">
        <f t="shared" si="3"/>
        <v>148.75</v>
      </c>
      <c r="I52" s="166">
        <f t="shared" si="3"/>
        <v>128.75</v>
      </c>
      <c r="J52" s="166">
        <f t="shared" si="3"/>
        <v>-10</v>
      </c>
      <c r="K52" s="166">
        <f t="shared" si="3"/>
        <v>128.75</v>
      </c>
      <c r="L52" s="166">
        <f t="shared" si="3"/>
        <v>-2.25</v>
      </c>
      <c r="M52" s="166">
        <f t="shared" si="3"/>
        <v>0</v>
      </c>
      <c r="N52" s="166">
        <f t="shared" si="3"/>
        <v>0</v>
      </c>
      <c r="O52" s="166">
        <f t="shared" si="3"/>
        <v>125</v>
      </c>
      <c r="P52" s="166">
        <f t="shared" si="3"/>
        <v>358.18</v>
      </c>
      <c r="Q52" s="166">
        <f t="shared" si="3"/>
        <v>-5</v>
      </c>
      <c r="R52" s="166">
        <f t="shared" si="3"/>
        <v>90</v>
      </c>
      <c r="S52" s="166">
        <f t="shared" si="3"/>
        <v>718.31999999999994</v>
      </c>
    </row>
    <row r="53" spans="2:20" ht="6.75" customHeight="1" thickBot="1" x14ac:dyDescent="0.25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</row>
    <row r="54" spans="2:20" ht="12.75" customHeight="1" x14ac:dyDescent="0.2">
      <c r="B54" s="740" t="s">
        <v>108</v>
      </c>
      <c r="C54" s="737">
        <f>+C32-C52</f>
        <v>38.75</v>
      </c>
      <c r="D54" s="737">
        <f t="shared" ref="D54:S54" si="4">+D32-D52</f>
        <v>0</v>
      </c>
      <c r="E54" s="737">
        <f t="shared" si="4"/>
        <v>0</v>
      </c>
      <c r="F54" s="737">
        <f t="shared" si="4"/>
        <v>14.5</v>
      </c>
      <c r="G54" s="737">
        <f t="shared" si="4"/>
        <v>108.75</v>
      </c>
      <c r="H54" s="737">
        <f t="shared" si="4"/>
        <v>0</v>
      </c>
      <c r="I54" s="737">
        <f t="shared" si="4"/>
        <v>0</v>
      </c>
      <c r="J54" s="737">
        <f t="shared" si="4"/>
        <v>108.75</v>
      </c>
      <c r="K54" s="737">
        <f t="shared" si="4"/>
        <v>0</v>
      </c>
      <c r="L54" s="737">
        <f t="shared" si="4"/>
        <v>121</v>
      </c>
      <c r="M54" s="737">
        <f t="shared" si="4"/>
        <v>88.75</v>
      </c>
      <c r="N54" s="737">
        <f t="shared" si="4"/>
        <v>88.75</v>
      </c>
      <c r="O54" s="737">
        <f t="shared" si="4"/>
        <v>-6.25</v>
      </c>
      <c r="P54" s="737">
        <f t="shared" si="4"/>
        <v>-299.43</v>
      </c>
      <c r="Q54" s="737">
        <f t="shared" si="4"/>
        <v>113.75</v>
      </c>
      <c r="R54" s="737">
        <f t="shared" si="4"/>
        <v>18.75</v>
      </c>
      <c r="S54" s="737">
        <f t="shared" si="4"/>
        <v>901.68000000000006</v>
      </c>
    </row>
    <row r="55" spans="2:20" ht="12.75" customHeight="1" x14ac:dyDescent="0.2">
      <c r="B55" s="741"/>
      <c r="C55" s="738"/>
      <c r="D55" s="738"/>
      <c r="E55" s="738"/>
      <c r="F55" s="738"/>
      <c r="G55" s="738"/>
      <c r="H55" s="738"/>
      <c r="I55" s="738"/>
      <c r="J55" s="738"/>
      <c r="K55" s="738"/>
      <c r="L55" s="738"/>
      <c r="M55" s="738"/>
      <c r="N55" s="738"/>
      <c r="O55" s="738"/>
      <c r="P55" s="738"/>
      <c r="Q55" s="738"/>
      <c r="R55" s="738"/>
      <c r="S55" s="738"/>
    </row>
    <row r="56" spans="2:20" ht="12.75" customHeight="1" x14ac:dyDescent="0.2">
      <c r="B56" s="741"/>
      <c r="C56" s="738"/>
      <c r="D56" s="738"/>
      <c r="E56" s="738"/>
      <c r="F56" s="738"/>
      <c r="G56" s="738"/>
      <c r="H56" s="738"/>
      <c r="I56" s="738"/>
      <c r="J56" s="738"/>
      <c r="K56" s="738"/>
      <c r="L56" s="738"/>
      <c r="M56" s="738"/>
      <c r="N56" s="738"/>
      <c r="O56" s="738"/>
      <c r="P56" s="738"/>
      <c r="Q56" s="738"/>
      <c r="R56" s="738"/>
      <c r="S56" s="738"/>
    </row>
    <row r="57" spans="2:20" ht="13.5" customHeight="1" thickBot="1" x14ac:dyDescent="0.25">
      <c r="B57" s="742"/>
      <c r="C57" s="739"/>
      <c r="D57" s="739"/>
      <c r="E57" s="739"/>
      <c r="F57" s="739"/>
      <c r="G57" s="739"/>
      <c r="H57" s="739"/>
      <c r="I57" s="739"/>
      <c r="J57" s="739"/>
      <c r="K57" s="739"/>
      <c r="L57" s="739"/>
      <c r="M57" s="739"/>
      <c r="N57" s="739"/>
      <c r="O57" s="739"/>
      <c r="P57" s="739"/>
      <c r="Q57" s="739"/>
      <c r="R57" s="739"/>
      <c r="S57" s="739"/>
    </row>
    <row r="58" spans="2:20" ht="6.75" customHeight="1" thickBot="1" x14ac:dyDescent="0.25"/>
    <row r="59" spans="2:20" ht="13.5" thickBot="1" x14ac:dyDescent="0.25">
      <c r="B59" s="91" t="s">
        <v>120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x14ac:dyDescent="0.2">
      <c r="B60" s="231" t="s">
        <v>72</v>
      </c>
      <c r="C60" s="232">
        <v>318</v>
      </c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3"/>
      <c r="S60" s="234">
        <f t="shared" ref="S60:S67" si="5">SUM(C60:R60)</f>
        <v>318</v>
      </c>
    </row>
    <row r="61" spans="2:20" x14ac:dyDescent="0.2">
      <c r="B61" s="235" t="s">
        <v>81</v>
      </c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>
        <v>318</v>
      </c>
      <c r="Q61" s="236"/>
      <c r="R61" s="237"/>
      <c r="S61" s="238">
        <f t="shared" si="5"/>
        <v>318</v>
      </c>
    </row>
    <row r="62" spans="2:20" x14ac:dyDescent="0.2">
      <c r="B62" s="235" t="s">
        <v>73</v>
      </c>
      <c r="C62" s="236"/>
      <c r="D62" s="236"/>
      <c r="E62" s="236"/>
      <c r="F62" s="236"/>
      <c r="G62" s="236"/>
      <c r="H62" s="236"/>
      <c r="I62" s="236"/>
      <c r="J62" s="236">
        <v>212</v>
      </c>
      <c r="K62" s="236"/>
      <c r="L62" s="236"/>
      <c r="M62" s="236"/>
      <c r="N62" s="236"/>
      <c r="O62" s="236"/>
      <c r="P62" s="236"/>
      <c r="Q62" s="236"/>
      <c r="R62" s="237"/>
      <c r="S62" s="238">
        <f t="shared" si="5"/>
        <v>212</v>
      </c>
    </row>
    <row r="63" spans="2:20" x14ac:dyDescent="0.2">
      <c r="B63" s="235" t="s">
        <v>74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>
        <v>212</v>
      </c>
      <c r="O63" s="236"/>
      <c r="P63" s="236"/>
      <c r="Q63" s="236"/>
      <c r="R63" s="237"/>
      <c r="S63" s="238">
        <f t="shared" si="5"/>
        <v>212</v>
      </c>
    </row>
    <row r="64" spans="2:20" x14ac:dyDescent="0.2">
      <c r="B64" s="235" t="s">
        <v>75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>
        <v>93</v>
      </c>
      <c r="M64" s="236"/>
      <c r="N64" s="236"/>
      <c r="O64" s="236"/>
      <c r="P64" s="236"/>
      <c r="Q64" s="236"/>
      <c r="R64" s="237"/>
      <c r="S64" s="238">
        <f t="shared" si="5"/>
        <v>93</v>
      </c>
    </row>
    <row r="65" spans="2:19" x14ac:dyDescent="0.2">
      <c r="B65" s="235" t="s">
        <v>76</v>
      </c>
      <c r="C65" s="236">
        <v>46.5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>
        <v>46.5</v>
      </c>
      <c r="Q65" s="236"/>
      <c r="R65" s="237"/>
      <c r="S65" s="238">
        <f t="shared" si="5"/>
        <v>93</v>
      </c>
    </row>
    <row r="66" spans="2:19" x14ac:dyDescent="0.2">
      <c r="B66" s="247" t="s">
        <v>121</v>
      </c>
      <c r="C66" s="248"/>
      <c r="D66" s="248"/>
      <c r="E66" s="248"/>
      <c r="F66" s="248"/>
      <c r="G66" s="248"/>
      <c r="H66" s="248"/>
      <c r="I66" s="248"/>
      <c r="J66" s="248">
        <v>262</v>
      </c>
      <c r="K66" s="248"/>
      <c r="L66" s="248"/>
      <c r="M66" s="248"/>
      <c r="N66" s="248"/>
      <c r="O66" s="248"/>
      <c r="P66" s="248"/>
      <c r="Q66" s="248"/>
      <c r="R66" s="249"/>
      <c r="S66" s="250">
        <f t="shared" si="5"/>
        <v>262</v>
      </c>
    </row>
    <row r="67" spans="2:19" ht="13.5" thickBot="1" x14ac:dyDescent="0.25">
      <c r="B67" s="251" t="s">
        <v>122</v>
      </c>
      <c r="C67" s="252">
        <v>112</v>
      </c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3"/>
      <c r="S67" s="254">
        <f t="shared" si="5"/>
        <v>112</v>
      </c>
    </row>
    <row r="68" spans="2:19" ht="13.5" thickBot="1" x14ac:dyDescent="0.25">
      <c r="B68" s="255" t="s">
        <v>82</v>
      </c>
      <c r="C68" s="256">
        <f>SUM(C60:C67)</f>
        <v>476.5</v>
      </c>
      <c r="D68" s="256">
        <f t="shared" ref="D68:R68" si="6">SUM(D60:D67)</f>
        <v>0</v>
      </c>
      <c r="E68" s="256">
        <f t="shared" si="6"/>
        <v>0</v>
      </c>
      <c r="F68" s="256">
        <f t="shared" si="6"/>
        <v>0</v>
      </c>
      <c r="G68" s="256">
        <f t="shared" si="6"/>
        <v>0</v>
      </c>
      <c r="H68" s="256">
        <f t="shared" si="6"/>
        <v>0</v>
      </c>
      <c r="I68" s="256">
        <f t="shared" si="6"/>
        <v>0</v>
      </c>
      <c r="J68" s="256">
        <f t="shared" si="6"/>
        <v>474</v>
      </c>
      <c r="K68" s="256">
        <f t="shared" si="6"/>
        <v>0</v>
      </c>
      <c r="L68" s="256">
        <f t="shared" si="6"/>
        <v>93</v>
      </c>
      <c r="M68" s="256">
        <f t="shared" si="6"/>
        <v>0</v>
      </c>
      <c r="N68" s="256">
        <f t="shared" si="6"/>
        <v>212</v>
      </c>
      <c r="O68" s="256">
        <f t="shared" si="6"/>
        <v>0</v>
      </c>
      <c r="P68" s="256">
        <f t="shared" si="6"/>
        <v>364.5</v>
      </c>
      <c r="Q68" s="256">
        <f t="shared" si="6"/>
        <v>0</v>
      </c>
      <c r="R68" s="257">
        <f t="shared" si="6"/>
        <v>0</v>
      </c>
      <c r="S68" s="258">
        <f>SUM(S60:S67)</f>
        <v>1620</v>
      </c>
    </row>
    <row r="70" spans="2:19" x14ac:dyDescent="0.2">
      <c r="B70" s="86" t="s">
        <v>127</v>
      </c>
      <c r="C70" s="86">
        <v>74.25</v>
      </c>
      <c r="D70" s="86"/>
      <c r="E70" s="86"/>
      <c r="F70" s="86"/>
      <c r="G70" s="86">
        <v>-108.75</v>
      </c>
      <c r="H70" s="86"/>
      <c r="I70" s="86"/>
      <c r="J70" s="86"/>
      <c r="K70" s="86"/>
      <c r="L70" s="86"/>
      <c r="M70" s="86">
        <v>-88.75</v>
      </c>
      <c r="N70" s="86">
        <v>123.25</v>
      </c>
      <c r="O70" s="86">
        <v>0</v>
      </c>
      <c r="P70" s="86">
        <v>113.75</v>
      </c>
      <c r="Q70" s="86">
        <v>-113.75</v>
      </c>
      <c r="R70" s="86">
        <v>0</v>
      </c>
      <c r="S70" s="86">
        <f>SUM(C70:R70)</f>
        <v>0</v>
      </c>
    </row>
    <row r="71" spans="2:19" ht="13.5" thickBot="1" x14ac:dyDescent="0.25"/>
    <row r="72" spans="2:19" ht="12.75" customHeight="1" x14ac:dyDescent="0.2">
      <c r="B72" s="740" t="s">
        <v>126</v>
      </c>
      <c r="C72" s="737">
        <f>+C54-C68+C70</f>
        <v>-363.5</v>
      </c>
      <c r="D72" s="737">
        <f t="shared" ref="D72:R72" si="7">+D54-D68+D70</f>
        <v>0</v>
      </c>
      <c r="E72" s="737">
        <f t="shared" si="7"/>
        <v>0</v>
      </c>
      <c r="F72" s="737">
        <f t="shared" si="7"/>
        <v>14.5</v>
      </c>
      <c r="G72" s="737">
        <f t="shared" si="7"/>
        <v>0</v>
      </c>
      <c r="H72" s="737">
        <f t="shared" si="7"/>
        <v>0</v>
      </c>
      <c r="I72" s="737">
        <f t="shared" si="7"/>
        <v>0</v>
      </c>
      <c r="J72" s="737">
        <f t="shared" si="7"/>
        <v>-365.25</v>
      </c>
      <c r="K72" s="737">
        <f t="shared" si="7"/>
        <v>0</v>
      </c>
      <c r="L72" s="737">
        <f t="shared" si="7"/>
        <v>28</v>
      </c>
      <c r="M72" s="737">
        <f t="shared" si="7"/>
        <v>0</v>
      </c>
      <c r="N72" s="737">
        <f t="shared" si="7"/>
        <v>0</v>
      </c>
      <c r="O72" s="737">
        <f t="shared" si="7"/>
        <v>-6.25</v>
      </c>
      <c r="P72" s="737">
        <f t="shared" si="7"/>
        <v>-550.18000000000006</v>
      </c>
      <c r="Q72" s="737">
        <f t="shared" si="7"/>
        <v>0</v>
      </c>
      <c r="R72" s="737">
        <f t="shared" si="7"/>
        <v>18.75</v>
      </c>
      <c r="S72" s="737">
        <f>+S54-S68</f>
        <v>-718.31999999999994</v>
      </c>
    </row>
    <row r="73" spans="2:19" ht="12.75" customHeight="1" x14ac:dyDescent="0.2">
      <c r="B73" s="741"/>
      <c r="C73" s="738"/>
      <c r="D73" s="738"/>
      <c r="E73" s="738"/>
      <c r="F73" s="738"/>
      <c r="G73" s="738"/>
      <c r="H73" s="738"/>
      <c r="I73" s="738"/>
      <c r="J73" s="738"/>
      <c r="K73" s="738"/>
      <c r="L73" s="738"/>
      <c r="M73" s="738"/>
      <c r="N73" s="738"/>
      <c r="O73" s="738"/>
      <c r="P73" s="738"/>
      <c r="Q73" s="738"/>
      <c r="R73" s="738"/>
      <c r="S73" s="738"/>
    </row>
    <row r="74" spans="2:19" ht="12.75" customHeight="1" x14ac:dyDescent="0.2">
      <c r="B74" s="741"/>
      <c r="C74" s="738"/>
      <c r="D74" s="738"/>
      <c r="E74" s="738"/>
      <c r="F74" s="738"/>
      <c r="G74" s="738"/>
      <c r="H74" s="738"/>
      <c r="I74" s="738"/>
      <c r="J74" s="738"/>
      <c r="K74" s="738"/>
      <c r="L74" s="738"/>
      <c r="M74" s="738"/>
      <c r="N74" s="738"/>
      <c r="O74" s="738"/>
      <c r="P74" s="738"/>
      <c r="Q74" s="738"/>
      <c r="R74" s="738"/>
      <c r="S74" s="738"/>
    </row>
    <row r="75" spans="2:19" ht="13.5" customHeight="1" thickBot="1" x14ac:dyDescent="0.25">
      <c r="B75" s="742"/>
      <c r="C75" s="739"/>
      <c r="D75" s="739"/>
      <c r="E75" s="739"/>
      <c r="F75" s="739"/>
      <c r="G75" s="739"/>
      <c r="H75" s="739"/>
      <c r="I75" s="739"/>
      <c r="J75" s="739"/>
      <c r="K75" s="739"/>
      <c r="L75" s="739"/>
      <c r="M75" s="739"/>
      <c r="N75" s="739"/>
      <c r="O75" s="739"/>
      <c r="P75" s="739"/>
      <c r="Q75" s="739"/>
      <c r="R75" s="739"/>
      <c r="S75" s="739"/>
    </row>
  </sheetData>
  <mergeCells count="75">
    <mergeCell ref="S34:S35"/>
    <mergeCell ref="B54:B57"/>
    <mergeCell ref="C54:C57"/>
    <mergeCell ref="D54:D57"/>
    <mergeCell ref="E54:E57"/>
    <mergeCell ref="F54:F57"/>
    <mergeCell ref="G54:G57"/>
    <mergeCell ref="J34:J35"/>
    <mergeCell ref="K34:K35"/>
    <mergeCell ref="L34:L35"/>
    <mergeCell ref="M34:M35"/>
    <mergeCell ref="N34:N35"/>
    <mergeCell ref="O34:O35"/>
    <mergeCell ref="Q54:Q57"/>
    <mergeCell ref="R54:R57"/>
    <mergeCell ref="M54:M57"/>
    <mergeCell ref="S54:S57"/>
    <mergeCell ref="K54:K57"/>
    <mergeCell ref="L54:L57"/>
    <mergeCell ref="S11:S12"/>
    <mergeCell ref="B34:B35"/>
    <mergeCell ref="C34:C35"/>
    <mergeCell ref="D34:D35"/>
    <mergeCell ref="E34:E35"/>
    <mergeCell ref="F34:F35"/>
    <mergeCell ref="G34:G35"/>
    <mergeCell ref="H34:H35"/>
    <mergeCell ref="I34:I35"/>
    <mergeCell ref="J11:J12"/>
    <mergeCell ref="K11:K12"/>
    <mergeCell ref="L11:L12"/>
    <mergeCell ref="M11:M12"/>
    <mergeCell ref="R1:S1"/>
    <mergeCell ref="A2:S2"/>
    <mergeCell ref="B11:B12"/>
    <mergeCell ref="C11:C12"/>
    <mergeCell ref="D11:D12"/>
    <mergeCell ref="E11:E12"/>
    <mergeCell ref="F11:F12"/>
    <mergeCell ref="G11:G12"/>
    <mergeCell ref="H11:H12"/>
    <mergeCell ref="I11:I12"/>
    <mergeCell ref="C1:Q1"/>
    <mergeCell ref="O11:O12"/>
    <mergeCell ref="P11:P12"/>
    <mergeCell ref="Q11:Q12"/>
    <mergeCell ref="N11:N12"/>
    <mergeCell ref="R11:R12"/>
    <mergeCell ref="B72:B75"/>
    <mergeCell ref="C72:C75"/>
    <mergeCell ref="D72:D75"/>
    <mergeCell ref="E72:E75"/>
    <mergeCell ref="F72:F75"/>
    <mergeCell ref="P34:P35"/>
    <mergeCell ref="Q34:Q35"/>
    <mergeCell ref="R34:R35"/>
    <mergeCell ref="G72:G75"/>
    <mergeCell ref="H72:H75"/>
    <mergeCell ref="I72:I75"/>
    <mergeCell ref="J72:J75"/>
    <mergeCell ref="K72:K75"/>
    <mergeCell ref="H54:H57"/>
    <mergeCell ref="I54:I57"/>
    <mergeCell ref="J54:J57"/>
    <mergeCell ref="N54:N57"/>
    <mergeCell ref="O54:O57"/>
    <mergeCell ref="P54:P57"/>
    <mergeCell ref="S72:S75"/>
    <mergeCell ref="L72:L75"/>
    <mergeCell ref="M72:M75"/>
    <mergeCell ref="N72:N75"/>
    <mergeCell ref="O72:O75"/>
    <mergeCell ref="P72:P75"/>
    <mergeCell ref="Q72:Q75"/>
    <mergeCell ref="R72:R75"/>
  </mergeCells>
  <pageMargins left="0.7" right="0.7" top="0.75" bottom="0.75" header="0.3" footer="0.3"/>
  <pageSetup orientation="portrait" horizontalDpi="4294967293" verticalDpi="3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AH27"/>
  <sheetViews>
    <sheetView showGridLines="0" workbookViewId="0">
      <selection activeCell="C37" sqref="C37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70" t="s">
        <v>113</v>
      </c>
      <c r="D1" s="770"/>
      <c r="E1" s="770"/>
      <c r="F1" s="770"/>
      <c r="G1" s="770"/>
      <c r="H1" s="770"/>
      <c r="I1" s="770"/>
      <c r="J1" s="770"/>
      <c r="K1" s="770"/>
      <c r="L1" s="770"/>
      <c r="M1" s="770"/>
      <c r="N1" s="770"/>
      <c r="O1" s="770"/>
      <c r="P1" s="770"/>
      <c r="Q1" s="770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26"/>
      <c r="D4" s="120"/>
      <c r="E4" s="49"/>
      <c r="F4" s="49"/>
      <c r="G4" s="117"/>
      <c r="H4" s="6"/>
      <c r="I4" s="72"/>
      <c r="J4" s="4"/>
      <c r="K4" s="108"/>
      <c r="L4" s="5"/>
      <c r="M4" s="111"/>
      <c r="N4" s="120"/>
      <c r="O4" s="114"/>
      <c r="P4" s="122"/>
      <c r="Q4" s="49"/>
      <c r="R4" s="120"/>
    </row>
    <row r="5" spans="1:34" x14ac:dyDescent="0.2">
      <c r="C5" s="127"/>
      <c r="D5" s="36"/>
      <c r="E5" s="50"/>
      <c r="F5" s="50"/>
      <c r="G5" s="118"/>
      <c r="H5" s="13"/>
      <c r="I5" s="73"/>
      <c r="J5" s="10"/>
      <c r="K5" s="109"/>
      <c r="L5" s="11"/>
      <c r="M5" s="112"/>
      <c r="N5" s="36"/>
      <c r="O5" s="115"/>
      <c r="P5" s="123"/>
      <c r="Q5" s="50"/>
      <c r="R5" s="36"/>
    </row>
    <row r="6" spans="1:34" x14ac:dyDescent="0.2">
      <c r="B6" s="1" t="s">
        <v>0</v>
      </c>
      <c r="C6" s="127"/>
      <c r="D6" s="36"/>
      <c r="E6" s="50"/>
      <c r="F6" s="50"/>
      <c r="G6" s="118"/>
      <c r="H6" s="13"/>
      <c r="I6" s="73"/>
      <c r="J6" s="10"/>
      <c r="K6" s="109"/>
      <c r="L6" s="11"/>
      <c r="M6" s="112"/>
      <c r="N6" s="36"/>
      <c r="O6" s="115"/>
      <c r="P6" s="123"/>
      <c r="Q6" s="50"/>
      <c r="R6" s="36"/>
    </row>
    <row r="7" spans="1:34" ht="6" customHeight="1" x14ac:dyDescent="0.2">
      <c r="C7" s="127"/>
      <c r="D7" s="36"/>
      <c r="E7" s="50"/>
      <c r="F7" s="50"/>
      <c r="G7" s="118"/>
      <c r="H7" s="13"/>
      <c r="I7" s="73"/>
      <c r="J7" s="10"/>
      <c r="K7" s="109"/>
      <c r="L7" s="11"/>
      <c r="M7" s="112"/>
      <c r="N7" s="36"/>
      <c r="O7" s="115"/>
      <c r="P7" s="123"/>
      <c r="Q7" s="50"/>
      <c r="R7" s="36"/>
    </row>
    <row r="8" spans="1:34" s="17" customFormat="1" ht="14.25" thickBot="1" x14ac:dyDescent="0.3">
      <c r="C8" s="128"/>
      <c r="D8" s="121"/>
      <c r="E8" s="51"/>
      <c r="F8" s="51"/>
      <c r="G8" s="119"/>
      <c r="H8" s="41"/>
      <c r="I8" s="74"/>
      <c r="J8" s="39"/>
      <c r="K8" s="110"/>
      <c r="L8" s="40"/>
      <c r="M8" s="113"/>
      <c r="N8" s="121"/>
      <c r="O8" s="116"/>
      <c r="P8" s="124"/>
      <c r="Q8" s="51"/>
      <c r="R8" s="12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116</v>
      </c>
      <c r="D10" s="63" t="s">
        <v>117</v>
      </c>
      <c r="E10" s="63" t="s">
        <v>22</v>
      </c>
      <c r="F10" s="63" t="s">
        <v>27</v>
      </c>
      <c r="G10" s="63" t="s">
        <v>4</v>
      </c>
      <c r="H10" s="63" t="s">
        <v>23</v>
      </c>
      <c r="I10" s="63" t="s">
        <v>69</v>
      </c>
      <c r="J10" s="63" t="s">
        <v>118</v>
      </c>
      <c r="K10" s="63" t="s">
        <v>29</v>
      </c>
      <c r="L10" s="63" t="s">
        <v>3</v>
      </c>
      <c r="M10" s="63" t="s">
        <v>25</v>
      </c>
      <c r="N10" s="63" t="s">
        <v>112</v>
      </c>
      <c r="O10" s="63" t="s">
        <v>84</v>
      </c>
      <c r="P10" s="65" t="s">
        <v>68</v>
      </c>
      <c r="Q10" s="64" t="s">
        <v>83</v>
      </c>
      <c r="R10" s="63" t="s">
        <v>119</v>
      </c>
    </row>
    <row r="11" spans="1:34" x14ac:dyDescent="0.2">
      <c r="B11" s="170" t="s">
        <v>88</v>
      </c>
      <c r="C11" s="178">
        <v>36</v>
      </c>
      <c r="D11" s="177">
        <v>32</v>
      </c>
      <c r="E11" s="180">
        <v>40</v>
      </c>
      <c r="F11" s="178">
        <v>50</v>
      </c>
      <c r="G11" s="179">
        <v>43</v>
      </c>
      <c r="H11" s="177">
        <v>24</v>
      </c>
      <c r="I11" s="180">
        <v>44</v>
      </c>
      <c r="J11" s="178">
        <v>47</v>
      </c>
      <c r="K11" s="179">
        <v>51</v>
      </c>
      <c r="L11" s="177">
        <v>29</v>
      </c>
      <c r="M11" s="180">
        <v>18</v>
      </c>
      <c r="N11" s="178">
        <v>61</v>
      </c>
      <c r="O11" s="226">
        <v>54</v>
      </c>
      <c r="P11" s="178">
        <v>70</v>
      </c>
      <c r="Q11" s="226">
        <v>27</v>
      </c>
      <c r="R11" s="218">
        <v>54</v>
      </c>
    </row>
    <row r="12" spans="1:34" x14ac:dyDescent="0.2">
      <c r="B12" s="171" t="s">
        <v>89</v>
      </c>
      <c r="C12" s="182">
        <v>26</v>
      </c>
      <c r="D12" s="182">
        <v>42</v>
      </c>
      <c r="E12" s="183">
        <v>55</v>
      </c>
      <c r="F12" s="185">
        <v>46</v>
      </c>
      <c r="G12" s="183">
        <v>42</v>
      </c>
      <c r="H12" s="182">
        <v>24</v>
      </c>
      <c r="I12" s="184">
        <v>7</v>
      </c>
      <c r="J12" s="182">
        <v>42</v>
      </c>
      <c r="K12" s="183">
        <v>49</v>
      </c>
      <c r="L12" s="182">
        <v>29</v>
      </c>
      <c r="M12" s="183">
        <v>49</v>
      </c>
      <c r="N12" s="182">
        <v>23</v>
      </c>
      <c r="O12" s="217">
        <v>26</v>
      </c>
      <c r="P12" s="181">
        <v>35</v>
      </c>
      <c r="Q12" s="217">
        <v>65</v>
      </c>
      <c r="R12" s="217">
        <v>49</v>
      </c>
    </row>
    <row r="13" spans="1:34" x14ac:dyDescent="0.2">
      <c r="B13" s="172" t="s">
        <v>90</v>
      </c>
      <c r="C13" s="186">
        <v>43</v>
      </c>
      <c r="D13" s="185">
        <v>35</v>
      </c>
      <c r="E13" s="188">
        <v>29</v>
      </c>
      <c r="F13" s="185">
        <v>40</v>
      </c>
      <c r="G13" s="188">
        <v>41</v>
      </c>
      <c r="H13" s="186">
        <v>47</v>
      </c>
      <c r="I13" s="187">
        <v>22</v>
      </c>
      <c r="J13" s="185">
        <v>25</v>
      </c>
      <c r="K13" s="188">
        <v>43</v>
      </c>
      <c r="L13" s="185">
        <v>32</v>
      </c>
      <c r="M13" s="187">
        <v>24</v>
      </c>
      <c r="N13" s="185">
        <v>36</v>
      </c>
      <c r="O13" s="215">
        <v>45</v>
      </c>
      <c r="P13" s="185">
        <v>27</v>
      </c>
      <c r="Q13" s="215">
        <v>33</v>
      </c>
      <c r="R13" s="215">
        <v>34</v>
      </c>
    </row>
    <row r="14" spans="1:34" x14ac:dyDescent="0.2">
      <c r="B14" s="172" t="s">
        <v>91</v>
      </c>
      <c r="C14" s="186">
        <v>68</v>
      </c>
      <c r="D14" s="186">
        <v>37</v>
      </c>
      <c r="E14" s="188">
        <v>36</v>
      </c>
      <c r="F14" s="186">
        <v>40</v>
      </c>
      <c r="G14" s="188">
        <v>41</v>
      </c>
      <c r="H14" s="185">
        <v>34</v>
      </c>
      <c r="I14" s="188">
        <v>47</v>
      </c>
      <c r="J14" s="185">
        <v>30</v>
      </c>
      <c r="K14" s="187">
        <v>38</v>
      </c>
      <c r="L14" s="185">
        <v>38</v>
      </c>
      <c r="M14" s="188">
        <v>46</v>
      </c>
      <c r="N14" s="185">
        <v>39</v>
      </c>
      <c r="O14" s="215">
        <v>63</v>
      </c>
      <c r="P14" s="185">
        <v>34</v>
      </c>
      <c r="Q14" s="219">
        <v>31</v>
      </c>
      <c r="R14" s="219">
        <v>34</v>
      </c>
    </row>
    <row r="15" spans="1:34" x14ac:dyDescent="0.2">
      <c r="B15" s="171" t="s">
        <v>92</v>
      </c>
      <c r="C15" s="212">
        <v>64</v>
      </c>
      <c r="D15" s="212">
        <v>59</v>
      </c>
      <c r="E15" s="227">
        <v>42</v>
      </c>
      <c r="F15" s="185">
        <v>34</v>
      </c>
      <c r="G15" s="213">
        <v>47</v>
      </c>
      <c r="H15" s="182">
        <v>37</v>
      </c>
      <c r="I15" s="184">
        <v>29</v>
      </c>
      <c r="J15" s="212">
        <v>32</v>
      </c>
      <c r="K15" s="227">
        <v>24</v>
      </c>
      <c r="L15" s="212">
        <v>48</v>
      </c>
      <c r="M15" s="183">
        <v>39</v>
      </c>
      <c r="N15" s="212">
        <v>51</v>
      </c>
      <c r="O15" s="220">
        <v>34</v>
      </c>
      <c r="P15" s="212">
        <v>37</v>
      </c>
      <c r="Q15" s="220">
        <v>35</v>
      </c>
      <c r="R15" s="220">
        <v>28</v>
      </c>
    </row>
    <row r="16" spans="1:34" x14ac:dyDescent="0.2">
      <c r="B16" s="172" t="s">
        <v>93</v>
      </c>
      <c r="C16" s="212">
        <v>28</v>
      </c>
      <c r="D16" s="186">
        <v>38</v>
      </c>
      <c r="E16" s="227">
        <v>34</v>
      </c>
      <c r="F16" s="186">
        <v>39</v>
      </c>
      <c r="G16" s="187">
        <v>27</v>
      </c>
      <c r="H16" s="185">
        <v>16</v>
      </c>
      <c r="I16" s="187">
        <v>22</v>
      </c>
      <c r="J16" s="212">
        <v>68</v>
      </c>
      <c r="K16" s="213">
        <v>35</v>
      </c>
      <c r="L16" s="212">
        <v>28</v>
      </c>
      <c r="M16" s="187">
        <v>41</v>
      </c>
      <c r="N16" s="182">
        <v>18</v>
      </c>
      <c r="O16" s="220">
        <v>26</v>
      </c>
      <c r="P16" s="212">
        <v>59</v>
      </c>
      <c r="Q16" s="216">
        <v>13</v>
      </c>
      <c r="R16" s="186">
        <v>40</v>
      </c>
    </row>
    <row r="17" spans="2:18" x14ac:dyDescent="0.2">
      <c r="B17" s="172" t="s">
        <v>94</v>
      </c>
      <c r="C17" s="186">
        <v>41</v>
      </c>
      <c r="D17" s="186">
        <v>44</v>
      </c>
      <c r="E17" s="187">
        <v>29</v>
      </c>
      <c r="F17" s="185">
        <v>46</v>
      </c>
      <c r="G17" s="187">
        <v>23</v>
      </c>
      <c r="H17" s="185">
        <v>16</v>
      </c>
      <c r="I17" s="188">
        <v>52</v>
      </c>
      <c r="J17" s="182">
        <v>28</v>
      </c>
      <c r="K17" s="227">
        <v>26</v>
      </c>
      <c r="L17" s="185">
        <v>16</v>
      </c>
      <c r="M17" s="213">
        <v>30</v>
      </c>
      <c r="N17" s="212">
        <v>43</v>
      </c>
      <c r="O17" s="228">
        <v>30</v>
      </c>
      <c r="P17" s="212">
        <v>45</v>
      </c>
      <c r="Q17" s="219">
        <v>29</v>
      </c>
      <c r="R17" s="212">
        <v>64</v>
      </c>
    </row>
    <row r="18" spans="2:18" x14ac:dyDescent="0.2">
      <c r="B18" s="171" t="s">
        <v>95</v>
      </c>
      <c r="C18" s="186">
        <v>50</v>
      </c>
      <c r="D18" s="186">
        <v>29</v>
      </c>
      <c r="E18" s="187">
        <v>19</v>
      </c>
      <c r="F18" s="186">
        <v>44</v>
      </c>
      <c r="G18" s="187">
        <v>53</v>
      </c>
      <c r="H18" s="185">
        <v>26</v>
      </c>
      <c r="I18" s="187">
        <v>14</v>
      </c>
      <c r="J18" s="212">
        <v>54</v>
      </c>
      <c r="K18" s="227">
        <v>31</v>
      </c>
      <c r="L18" s="185">
        <v>18</v>
      </c>
      <c r="M18" s="213">
        <v>53</v>
      </c>
      <c r="N18" s="185">
        <v>34</v>
      </c>
      <c r="O18" s="220">
        <v>34</v>
      </c>
      <c r="P18" s="212">
        <v>45</v>
      </c>
      <c r="Q18" s="217">
        <v>47</v>
      </c>
      <c r="R18" s="217">
        <v>60</v>
      </c>
    </row>
    <row r="19" spans="2:18" x14ac:dyDescent="0.2">
      <c r="B19" s="172" t="s">
        <v>96</v>
      </c>
      <c r="C19" s="186">
        <v>74</v>
      </c>
      <c r="D19" s="186">
        <v>48</v>
      </c>
      <c r="E19" s="187">
        <v>41</v>
      </c>
      <c r="F19" s="185">
        <v>28</v>
      </c>
      <c r="G19" s="187">
        <v>40</v>
      </c>
      <c r="H19" s="182">
        <v>12</v>
      </c>
      <c r="I19" s="188">
        <v>30</v>
      </c>
      <c r="J19" s="212">
        <v>56</v>
      </c>
      <c r="K19" s="227">
        <v>51</v>
      </c>
      <c r="L19" s="185">
        <v>38</v>
      </c>
      <c r="M19" s="187">
        <v>24</v>
      </c>
      <c r="N19" s="212">
        <v>52</v>
      </c>
      <c r="O19" s="228">
        <v>71</v>
      </c>
      <c r="P19" s="186">
        <v>58</v>
      </c>
      <c r="Q19" s="215">
        <v>13</v>
      </c>
      <c r="R19" s="220">
        <v>22</v>
      </c>
    </row>
    <row r="20" spans="2:18" x14ac:dyDescent="0.2">
      <c r="B20" s="172" t="s">
        <v>97</v>
      </c>
      <c r="C20" s="186">
        <v>56</v>
      </c>
      <c r="D20" s="182">
        <v>31</v>
      </c>
      <c r="E20" s="188">
        <v>44</v>
      </c>
      <c r="F20" s="185">
        <v>42</v>
      </c>
      <c r="G20" s="215">
        <v>45</v>
      </c>
      <c r="H20" s="186">
        <v>35</v>
      </c>
      <c r="I20" s="187">
        <v>20</v>
      </c>
      <c r="J20" s="212">
        <v>46</v>
      </c>
      <c r="K20" s="213">
        <v>39</v>
      </c>
      <c r="L20" s="185">
        <v>23</v>
      </c>
      <c r="M20" s="187">
        <v>39</v>
      </c>
      <c r="N20" s="212">
        <v>57</v>
      </c>
      <c r="O20" s="220">
        <v>40</v>
      </c>
      <c r="P20" s="186">
        <v>48</v>
      </c>
      <c r="Q20" s="219">
        <v>33</v>
      </c>
      <c r="R20" s="220">
        <v>18</v>
      </c>
    </row>
    <row r="21" spans="2:18" x14ac:dyDescent="0.2">
      <c r="B21" s="171" t="s">
        <v>98</v>
      </c>
      <c r="C21" s="187">
        <v>20</v>
      </c>
      <c r="D21" s="185">
        <v>40</v>
      </c>
      <c r="E21" s="188">
        <v>59</v>
      </c>
      <c r="F21" s="186">
        <v>39</v>
      </c>
      <c r="G21" s="219">
        <v>23</v>
      </c>
      <c r="H21" s="185">
        <v>37</v>
      </c>
      <c r="I21" s="213">
        <v>42</v>
      </c>
      <c r="J21" s="212">
        <v>43</v>
      </c>
      <c r="K21" s="187">
        <v>38</v>
      </c>
      <c r="L21" s="186">
        <v>33</v>
      </c>
      <c r="M21" s="188">
        <v>47</v>
      </c>
      <c r="N21" s="186">
        <v>39</v>
      </c>
      <c r="O21" s="219">
        <v>36</v>
      </c>
      <c r="P21" s="185">
        <v>27</v>
      </c>
      <c r="Q21" s="228">
        <v>52</v>
      </c>
      <c r="R21" s="220">
        <v>33</v>
      </c>
    </row>
    <row r="22" spans="2:18" x14ac:dyDescent="0.2">
      <c r="B22" s="172" t="s">
        <v>99</v>
      </c>
      <c r="C22" s="186">
        <v>39</v>
      </c>
      <c r="D22" s="185">
        <v>46</v>
      </c>
      <c r="E22" s="187">
        <v>14</v>
      </c>
      <c r="F22" s="186">
        <v>34</v>
      </c>
      <c r="G22" s="219">
        <v>27</v>
      </c>
      <c r="H22" s="186">
        <v>43</v>
      </c>
      <c r="I22" s="213">
        <v>27</v>
      </c>
      <c r="J22" s="212">
        <v>51</v>
      </c>
      <c r="K22" s="188">
        <v>49</v>
      </c>
      <c r="L22" s="214">
        <v>37</v>
      </c>
      <c r="M22" s="187">
        <v>24</v>
      </c>
      <c r="N22" s="185">
        <v>50</v>
      </c>
      <c r="O22" s="219">
        <v>25</v>
      </c>
      <c r="P22" s="186">
        <v>49</v>
      </c>
      <c r="Q22" s="215">
        <v>32</v>
      </c>
      <c r="R22" s="220">
        <v>25</v>
      </c>
    </row>
    <row r="23" spans="2:18" x14ac:dyDescent="0.2">
      <c r="B23" s="171" t="s">
        <v>100</v>
      </c>
      <c r="C23" s="186">
        <v>53</v>
      </c>
      <c r="D23" s="186">
        <v>39</v>
      </c>
      <c r="E23" s="213">
        <v>35</v>
      </c>
      <c r="F23" s="186">
        <v>66</v>
      </c>
      <c r="G23" s="219">
        <v>38</v>
      </c>
      <c r="H23" s="185">
        <v>29</v>
      </c>
      <c r="I23" s="227">
        <v>17</v>
      </c>
      <c r="J23" s="214">
        <v>57</v>
      </c>
      <c r="K23" s="227">
        <v>42</v>
      </c>
      <c r="L23" s="229">
        <v>79</v>
      </c>
      <c r="M23" s="187">
        <v>29</v>
      </c>
      <c r="N23" s="186">
        <v>32</v>
      </c>
      <c r="O23" s="215">
        <v>47</v>
      </c>
      <c r="P23" s="185">
        <v>46</v>
      </c>
      <c r="Q23" s="215">
        <v>77</v>
      </c>
      <c r="R23" s="220">
        <v>28</v>
      </c>
    </row>
    <row r="24" spans="2:18" x14ac:dyDescent="0.2">
      <c r="B24" s="172" t="s">
        <v>101</v>
      </c>
      <c r="C24" s="186">
        <v>64</v>
      </c>
      <c r="D24" s="186">
        <v>54</v>
      </c>
      <c r="E24" s="188">
        <v>65</v>
      </c>
      <c r="F24" s="185">
        <v>21</v>
      </c>
      <c r="G24" s="219">
        <v>38</v>
      </c>
      <c r="H24" s="186">
        <v>52</v>
      </c>
      <c r="I24" s="227">
        <v>29</v>
      </c>
      <c r="J24" s="214">
        <v>37</v>
      </c>
      <c r="K24" s="227">
        <v>64</v>
      </c>
      <c r="L24" s="212">
        <v>60</v>
      </c>
      <c r="M24" s="213">
        <v>46</v>
      </c>
      <c r="N24" s="185">
        <v>36</v>
      </c>
      <c r="O24" s="215">
        <v>52</v>
      </c>
      <c r="P24" s="186">
        <v>57</v>
      </c>
      <c r="Q24" s="220">
        <v>29</v>
      </c>
      <c r="R24" s="220">
        <v>38</v>
      </c>
    </row>
    <row r="25" spans="2:18" ht="13.5" thickBot="1" x14ac:dyDescent="0.25">
      <c r="B25" s="173" t="s">
        <v>102</v>
      </c>
      <c r="C25" s="186">
        <v>40</v>
      </c>
      <c r="D25" s="186">
        <v>68</v>
      </c>
      <c r="E25" s="187">
        <v>37</v>
      </c>
      <c r="F25" s="185">
        <v>67</v>
      </c>
      <c r="G25" s="219">
        <v>47</v>
      </c>
      <c r="H25" s="185">
        <v>29</v>
      </c>
      <c r="I25" s="213">
        <v>49</v>
      </c>
      <c r="J25" s="212">
        <v>38</v>
      </c>
      <c r="K25" s="227">
        <v>27</v>
      </c>
      <c r="L25" s="214">
        <v>39</v>
      </c>
      <c r="M25" s="213">
        <v>42</v>
      </c>
      <c r="N25" s="186">
        <v>45</v>
      </c>
      <c r="O25" s="215">
        <v>53</v>
      </c>
      <c r="P25" s="186">
        <v>65</v>
      </c>
      <c r="Q25" s="220">
        <v>34</v>
      </c>
      <c r="R25" s="220">
        <v>25</v>
      </c>
    </row>
    <row r="26" spans="2:18" ht="13.5" thickBot="1" x14ac:dyDescent="0.25">
      <c r="B26" s="174" t="s">
        <v>103</v>
      </c>
      <c r="C26" s="175">
        <f t="shared" ref="C26:K26" si="0">SUM(C11:C25)</f>
        <v>702</v>
      </c>
      <c r="D26" s="175">
        <f t="shared" si="0"/>
        <v>642</v>
      </c>
      <c r="E26" s="175">
        <f t="shared" si="0"/>
        <v>579</v>
      </c>
      <c r="F26" s="230">
        <f t="shared" si="0"/>
        <v>636</v>
      </c>
      <c r="G26" s="175">
        <f t="shared" si="0"/>
        <v>575</v>
      </c>
      <c r="H26" s="175">
        <f t="shared" si="0"/>
        <v>461</v>
      </c>
      <c r="I26" s="175">
        <f t="shared" si="0"/>
        <v>451</v>
      </c>
      <c r="J26" s="175">
        <f t="shared" si="0"/>
        <v>654</v>
      </c>
      <c r="K26" s="175">
        <f t="shared" si="0"/>
        <v>607</v>
      </c>
      <c r="L26" s="175">
        <f>SUM(L11:L25)</f>
        <v>547</v>
      </c>
      <c r="M26" s="175">
        <f t="shared" ref="M26:R26" si="1">SUM(M11:M25)</f>
        <v>551</v>
      </c>
      <c r="N26" s="175">
        <f t="shared" si="1"/>
        <v>616</v>
      </c>
      <c r="O26" s="175">
        <f t="shared" si="1"/>
        <v>636</v>
      </c>
      <c r="P26" s="175">
        <f t="shared" si="1"/>
        <v>702</v>
      </c>
      <c r="Q26" s="175">
        <f t="shared" si="1"/>
        <v>550</v>
      </c>
      <c r="R26" s="175">
        <f t="shared" si="1"/>
        <v>552</v>
      </c>
    </row>
    <row r="27" spans="2:18" ht="13.5" thickBot="1" x14ac:dyDescent="0.25">
      <c r="B27" s="174" t="s">
        <v>104</v>
      </c>
      <c r="C27" s="225">
        <f>+C26/15</f>
        <v>46.8</v>
      </c>
      <c r="D27" s="176">
        <f t="shared" ref="D27:R27" si="2">+D26/15</f>
        <v>42.8</v>
      </c>
      <c r="E27" s="176">
        <f t="shared" si="2"/>
        <v>38.6</v>
      </c>
      <c r="F27" s="176">
        <f t="shared" si="2"/>
        <v>42.4</v>
      </c>
      <c r="G27" s="176">
        <f t="shared" si="2"/>
        <v>38.333333333333336</v>
      </c>
      <c r="H27" s="176">
        <f t="shared" si="2"/>
        <v>30.733333333333334</v>
      </c>
      <c r="I27" s="176">
        <f t="shared" si="2"/>
        <v>30.066666666666666</v>
      </c>
      <c r="J27" s="176">
        <f t="shared" si="2"/>
        <v>43.6</v>
      </c>
      <c r="K27" s="176">
        <f t="shared" si="2"/>
        <v>40.466666666666669</v>
      </c>
      <c r="L27" s="176">
        <f t="shared" si="2"/>
        <v>36.466666666666669</v>
      </c>
      <c r="M27" s="176">
        <f t="shared" si="2"/>
        <v>36.733333333333334</v>
      </c>
      <c r="N27" s="176">
        <f t="shared" si="2"/>
        <v>41.06666666666667</v>
      </c>
      <c r="O27" s="176">
        <f t="shared" si="2"/>
        <v>42.4</v>
      </c>
      <c r="P27" s="225">
        <f t="shared" si="2"/>
        <v>46.8</v>
      </c>
      <c r="Q27" s="176">
        <f t="shared" si="2"/>
        <v>36.666666666666664</v>
      </c>
      <c r="R27" s="176">
        <f t="shared" si="2"/>
        <v>36.799999999999997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3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0000"/>
    <pageSetUpPr fitToPage="1"/>
  </sheetPr>
  <dimension ref="A1:AH71"/>
  <sheetViews>
    <sheetView showGridLines="0" workbookViewId="0">
      <selection activeCell="D79" sqref="D79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9" width="10.5703125" style="1" customWidth="1"/>
    <col min="20" max="16384" width="9.140625" style="1"/>
  </cols>
  <sheetData>
    <row r="1" spans="1:34" ht="60.75" customHeight="1" x14ac:dyDescent="0.55000000000000004">
      <c r="C1" s="771" t="s">
        <v>85</v>
      </c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R1" s="772" t="s">
        <v>30</v>
      </c>
      <c r="S1" s="772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C3" s="2"/>
      <c r="D3" s="2"/>
      <c r="E3" s="2"/>
      <c r="F3" s="3"/>
      <c r="K3" s="2"/>
      <c r="L3" s="3"/>
    </row>
    <row r="4" spans="1:34" x14ac:dyDescent="0.2">
      <c r="C4" s="108"/>
      <c r="D4" s="5"/>
      <c r="E4" s="6"/>
      <c r="F4" s="49"/>
      <c r="G4" s="49"/>
      <c r="H4" s="49"/>
      <c r="I4" s="111"/>
      <c r="J4" s="114"/>
      <c r="K4" s="4"/>
      <c r="L4" s="72"/>
      <c r="M4" s="7"/>
      <c r="N4" s="117"/>
      <c r="O4" s="49"/>
      <c r="P4" s="120"/>
      <c r="Q4" s="122"/>
      <c r="R4" s="126"/>
    </row>
    <row r="5" spans="1:34" x14ac:dyDescent="0.2">
      <c r="C5" s="109"/>
      <c r="D5" s="11"/>
      <c r="E5" s="13"/>
      <c r="F5" s="50"/>
      <c r="G5" s="50"/>
      <c r="H5" s="50"/>
      <c r="I5" s="112"/>
      <c r="J5" s="115"/>
      <c r="K5" s="10"/>
      <c r="L5" s="73"/>
      <c r="M5" s="14"/>
      <c r="N5" s="118"/>
      <c r="O5" s="50"/>
      <c r="P5" s="36"/>
      <c r="Q5" s="123"/>
      <c r="R5" s="127"/>
    </row>
    <row r="6" spans="1:34" x14ac:dyDescent="0.2">
      <c r="B6" s="1" t="s">
        <v>0</v>
      </c>
      <c r="C6" s="109"/>
      <c r="D6" s="11"/>
      <c r="E6" s="13"/>
      <c r="F6" s="50"/>
      <c r="G6" s="50"/>
      <c r="H6" s="50"/>
      <c r="I6" s="112"/>
      <c r="J6" s="115"/>
      <c r="K6" s="10"/>
      <c r="L6" s="73"/>
      <c r="M6" s="14"/>
      <c r="N6" s="118"/>
      <c r="O6" s="50"/>
      <c r="P6" s="36"/>
      <c r="Q6" s="123"/>
      <c r="R6" s="127"/>
    </row>
    <row r="7" spans="1:34" ht="6" customHeight="1" x14ac:dyDescent="0.2">
      <c r="C7" s="109"/>
      <c r="D7" s="11"/>
      <c r="E7" s="13"/>
      <c r="F7" s="50"/>
      <c r="G7" s="50"/>
      <c r="H7" s="50"/>
      <c r="I7" s="112"/>
      <c r="J7" s="115"/>
      <c r="K7" s="10"/>
      <c r="L7" s="73"/>
      <c r="M7" s="14"/>
      <c r="N7" s="118"/>
      <c r="O7" s="50"/>
      <c r="P7" s="36"/>
      <c r="Q7" s="123"/>
      <c r="R7" s="127"/>
    </row>
    <row r="8" spans="1:34" s="17" customFormat="1" ht="14.25" thickBot="1" x14ac:dyDescent="0.3">
      <c r="C8" s="110"/>
      <c r="D8" s="40"/>
      <c r="E8" s="41"/>
      <c r="F8" s="51"/>
      <c r="G8" s="51"/>
      <c r="H8" s="51"/>
      <c r="I8" s="113"/>
      <c r="J8" s="116"/>
      <c r="K8" s="39"/>
      <c r="L8" s="74"/>
      <c r="M8" s="42"/>
      <c r="N8" s="119"/>
      <c r="O8" s="51"/>
      <c r="P8" s="121"/>
      <c r="Q8" s="124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18</v>
      </c>
      <c r="L9" s="61" t="s">
        <v>21</v>
      </c>
      <c r="M9" s="61" t="s">
        <v>17</v>
      </c>
      <c r="N9" s="61" t="s">
        <v>17</v>
      </c>
      <c r="O9" s="69" t="s">
        <v>20</v>
      </c>
      <c r="P9" s="69" t="s">
        <v>19</v>
      </c>
      <c r="Q9" s="61" t="s">
        <v>19</v>
      </c>
      <c r="R9" s="125" t="s">
        <v>21</v>
      </c>
    </row>
    <row r="10" spans="1:34" s="62" customFormat="1" ht="12" customHeight="1" thickBot="1" x14ac:dyDescent="0.2">
      <c r="C10" s="70" t="s">
        <v>29</v>
      </c>
      <c r="D10" s="63" t="s">
        <v>3</v>
      </c>
      <c r="E10" s="63" t="s">
        <v>23</v>
      </c>
      <c r="F10" s="63" t="s">
        <v>83</v>
      </c>
      <c r="G10" s="63" t="s">
        <v>27</v>
      </c>
      <c r="H10" s="63" t="s">
        <v>1</v>
      </c>
      <c r="I10" s="63" t="s">
        <v>25</v>
      </c>
      <c r="J10" s="63" t="s">
        <v>84</v>
      </c>
      <c r="K10" s="63" t="s">
        <v>2</v>
      </c>
      <c r="L10" s="63" t="s">
        <v>69</v>
      </c>
      <c r="M10" s="63" t="s">
        <v>26</v>
      </c>
      <c r="N10" s="63" t="s">
        <v>4</v>
      </c>
      <c r="O10" s="63" t="s">
        <v>22</v>
      </c>
      <c r="P10" s="65" t="s">
        <v>112</v>
      </c>
      <c r="Q10" s="64" t="s">
        <v>68</v>
      </c>
      <c r="R10" s="63" t="s">
        <v>69</v>
      </c>
    </row>
    <row r="11" spans="1:34" s="130" customFormat="1" ht="12" customHeight="1" x14ac:dyDescent="0.2">
      <c r="B11" s="753" t="s">
        <v>86</v>
      </c>
      <c r="C11" s="755">
        <v>97.5</v>
      </c>
      <c r="D11" s="755">
        <v>129.5</v>
      </c>
      <c r="E11" s="755"/>
      <c r="F11" s="755"/>
      <c r="G11" s="755"/>
      <c r="H11" s="755"/>
      <c r="I11" s="755"/>
      <c r="J11" s="755"/>
      <c r="K11" s="755"/>
      <c r="L11" s="755"/>
      <c r="M11" s="755">
        <v>8.75</v>
      </c>
      <c r="N11" s="755"/>
      <c r="O11" s="755"/>
      <c r="P11" s="755"/>
      <c r="Q11" s="755"/>
      <c r="R11" s="755"/>
      <c r="S11" s="755">
        <f>SUM(C11:R12)</f>
        <v>235.75</v>
      </c>
    </row>
    <row r="12" spans="1:34" s="130" customFormat="1" ht="12" customHeight="1" thickBot="1" x14ac:dyDescent="0.25">
      <c r="B12" s="754"/>
      <c r="C12" s="756"/>
      <c r="D12" s="756"/>
      <c r="E12" s="756"/>
      <c r="F12" s="756"/>
      <c r="G12" s="756"/>
      <c r="H12" s="756"/>
      <c r="I12" s="756"/>
      <c r="J12" s="756"/>
      <c r="K12" s="756"/>
      <c r="L12" s="756"/>
      <c r="M12" s="756"/>
      <c r="N12" s="756"/>
      <c r="O12" s="756"/>
      <c r="P12" s="756"/>
      <c r="Q12" s="756"/>
      <c r="R12" s="756"/>
      <c r="S12" s="756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3">
        <v>18.75</v>
      </c>
      <c r="H13" s="132">
        <v>18.75</v>
      </c>
      <c r="I13" s="133">
        <v>18.75</v>
      </c>
      <c r="J13" s="132">
        <v>18.75</v>
      </c>
      <c r="K13" s="133">
        <v>18.75</v>
      </c>
      <c r="L13" s="132">
        <v>18.75</v>
      </c>
      <c r="M13" s="133">
        <v>18.75</v>
      </c>
      <c r="N13" s="132">
        <v>18.75</v>
      </c>
      <c r="O13" s="132">
        <v>18.75</v>
      </c>
      <c r="P13" s="132">
        <v>18.75</v>
      </c>
      <c r="Q13" s="133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6">
        <v>10</v>
      </c>
      <c r="D14" s="136">
        <v>0</v>
      </c>
      <c r="E14" s="136">
        <v>10</v>
      </c>
      <c r="F14" s="136">
        <v>0</v>
      </c>
      <c r="G14" s="137">
        <v>0</v>
      </c>
      <c r="H14" s="136">
        <v>10</v>
      </c>
      <c r="I14" s="137">
        <v>10</v>
      </c>
      <c r="J14" s="136">
        <v>0</v>
      </c>
      <c r="K14" s="137">
        <v>10</v>
      </c>
      <c r="L14" s="136">
        <v>0</v>
      </c>
      <c r="M14" s="137">
        <v>10</v>
      </c>
      <c r="N14" s="136">
        <v>0</v>
      </c>
      <c r="O14" s="136">
        <v>10</v>
      </c>
      <c r="P14" s="136">
        <v>0</v>
      </c>
      <c r="Q14" s="137">
        <v>0</v>
      </c>
      <c r="R14" s="136">
        <v>10</v>
      </c>
      <c r="S14" s="138">
        <f t="shared" ref="S14:S31" si="0">SUM(C14:R14)</f>
        <v>80</v>
      </c>
    </row>
    <row r="15" spans="1:34" x14ac:dyDescent="0.2">
      <c r="B15" s="139" t="s">
        <v>33</v>
      </c>
      <c r="C15" s="140">
        <v>0</v>
      </c>
      <c r="D15" s="140">
        <v>10</v>
      </c>
      <c r="E15" s="140">
        <v>0</v>
      </c>
      <c r="F15" s="140">
        <v>10</v>
      </c>
      <c r="G15" s="141">
        <v>0</v>
      </c>
      <c r="H15" s="140">
        <v>10</v>
      </c>
      <c r="I15" s="141">
        <v>10</v>
      </c>
      <c r="J15" s="140">
        <v>0</v>
      </c>
      <c r="K15" s="141">
        <v>0</v>
      </c>
      <c r="L15" s="140">
        <v>10</v>
      </c>
      <c r="M15" s="141">
        <v>0</v>
      </c>
      <c r="N15" s="140">
        <v>10</v>
      </c>
      <c r="O15" s="140">
        <v>0</v>
      </c>
      <c r="P15" s="140">
        <v>0</v>
      </c>
      <c r="Q15" s="141">
        <v>10</v>
      </c>
      <c r="R15" s="140">
        <v>10</v>
      </c>
      <c r="S15" s="142">
        <f t="shared" si="0"/>
        <v>80</v>
      </c>
    </row>
    <row r="16" spans="1:34" x14ac:dyDescent="0.2">
      <c r="B16" s="135" t="s">
        <v>34</v>
      </c>
      <c r="C16" s="136">
        <v>10</v>
      </c>
      <c r="D16" s="136">
        <v>0</v>
      </c>
      <c r="E16" s="136">
        <v>0</v>
      </c>
      <c r="F16" s="136">
        <v>0</v>
      </c>
      <c r="G16" s="137">
        <v>10</v>
      </c>
      <c r="H16" s="136">
        <v>10</v>
      </c>
      <c r="I16" s="137">
        <v>0</v>
      </c>
      <c r="J16" s="136">
        <v>10</v>
      </c>
      <c r="K16" s="137">
        <v>0</v>
      </c>
      <c r="L16" s="136">
        <v>0</v>
      </c>
      <c r="M16" s="137">
        <v>10</v>
      </c>
      <c r="N16" s="136">
        <v>10</v>
      </c>
      <c r="O16" s="136">
        <v>10</v>
      </c>
      <c r="P16" s="136">
        <v>0</v>
      </c>
      <c r="Q16" s="137">
        <v>10</v>
      </c>
      <c r="R16" s="136">
        <v>0</v>
      </c>
      <c r="S16" s="138">
        <f t="shared" si="0"/>
        <v>80</v>
      </c>
    </row>
    <row r="17" spans="1:19" x14ac:dyDescent="0.2">
      <c r="B17" s="139" t="s">
        <v>47</v>
      </c>
      <c r="C17" s="160">
        <v>10</v>
      </c>
      <c r="D17" s="160">
        <v>10</v>
      </c>
      <c r="E17" s="160"/>
      <c r="F17" s="160"/>
      <c r="G17" s="161"/>
      <c r="H17" s="160">
        <v>10</v>
      </c>
      <c r="I17" s="161">
        <v>10</v>
      </c>
      <c r="J17" s="160"/>
      <c r="K17" s="161"/>
      <c r="L17" s="160"/>
      <c r="M17" s="161">
        <v>10</v>
      </c>
      <c r="N17" s="160">
        <v>10</v>
      </c>
      <c r="O17" s="160">
        <v>10</v>
      </c>
      <c r="P17" s="160"/>
      <c r="Q17" s="161">
        <v>10</v>
      </c>
      <c r="R17" s="160"/>
      <c r="S17" s="142">
        <f t="shared" si="0"/>
        <v>80</v>
      </c>
    </row>
    <row r="18" spans="1:19" x14ac:dyDescent="0.2">
      <c r="B18" s="135" t="s">
        <v>35</v>
      </c>
      <c r="C18" s="136">
        <v>10</v>
      </c>
      <c r="D18" s="136">
        <v>10</v>
      </c>
      <c r="E18" s="136">
        <v>0</v>
      </c>
      <c r="F18" s="136">
        <v>10</v>
      </c>
      <c r="G18" s="137">
        <v>0</v>
      </c>
      <c r="H18" s="136">
        <v>0</v>
      </c>
      <c r="I18" s="137">
        <v>0</v>
      </c>
      <c r="J18" s="136">
        <v>10</v>
      </c>
      <c r="K18" s="137">
        <v>0</v>
      </c>
      <c r="L18" s="136">
        <v>10</v>
      </c>
      <c r="M18" s="137">
        <v>10</v>
      </c>
      <c r="N18" s="136">
        <v>10</v>
      </c>
      <c r="O18" s="136">
        <v>0</v>
      </c>
      <c r="P18" s="136">
        <v>0</v>
      </c>
      <c r="Q18" s="137">
        <v>0</v>
      </c>
      <c r="R18" s="136">
        <v>10</v>
      </c>
      <c r="S18" s="138">
        <f t="shared" si="0"/>
        <v>80</v>
      </c>
    </row>
    <row r="19" spans="1:19" x14ac:dyDescent="0.2">
      <c r="B19" s="139" t="s">
        <v>36</v>
      </c>
      <c r="C19" s="140">
        <v>10</v>
      </c>
      <c r="D19" s="140">
        <v>0</v>
      </c>
      <c r="E19" s="140">
        <v>0</v>
      </c>
      <c r="F19" s="140">
        <v>0</v>
      </c>
      <c r="G19" s="141">
        <v>10</v>
      </c>
      <c r="H19" s="140">
        <v>0</v>
      </c>
      <c r="I19" s="141">
        <v>10</v>
      </c>
      <c r="J19" s="140">
        <v>10</v>
      </c>
      <c r="K19" s="141">
        <v>10</v>
      </c>
      <c r="L19" s="140">
        <v>0</v>
      </c>
      <c r="M19" s="141">
        <v>10</v>
      </c>
      <c r="N19" s="140">
        <v>10</v>
      </c>
      <c r="O19" s="140">
        <v>0</v>
      </c>
      <c r="P19" s="140">
        <v>0</v>
      </c>
      <c r="Q19" s="141">
        <v>10</v>
      </c>
      <c r="R19" s="140">
        <v>0</v>
      </c>
      <c r="S19" s="142">
        <f t="shared" si="0"/>
        <v>80</v>
      </c>
    </row>
    <row r="20" spans="1:19" x14ac:dyDescent="0.2">
      <c r="B20" s="135" t="s">
        <v>37</v>
      </c>
      <c r="C20" s="192">
        <v>0</v>
      </c>
      <c r="D20" s="192">
        <v>10</v>
      </c>
      <c r="E20" s="192">
        <v>10</v>
      </c>
      <c r="F20" s="192">
        <v>0</v>
      </c>
      <c r="G20" s="192">
        <v>10</v>
      </c>
      <c r="H20" s="192">
        <v>10</v>
      </c>
      <c r="I20" s="192">
        <v>0</v>
      </c>
      <c r="J20" s="192">
        <v>10</v>
      </c>
      <c r="K20" s="192">
        <v>0</v>
      </c>
      <c r="L20" s="192">
        <v>10</v>
      </c>
      <c r="M20" s="193">
        <v>0</v>
      </c>
      <c r="N20" s="192">
        <v>10</v>
      </c>
      <c r="O20" s="192">
        <v>0</v>
      </c>
      <c r="P20" s="192">
        <v>0</v>
      </c>
      <c r="Q20" s="192">
        <v>10</v>
      </c>
      <c r="R20" s="192">
        <v>0</v>
      </c>
      <c r="S20" s="138">
        <f t="shared" si="0"/>
        <v>80</v>
      </c>
    </row>
    <row r="21" spans="1:19" x14ac:dyDescent="0.2">
      <c r="A21" s="1" t="s">
        <v>0</v>
      </c>
      <c r="B21" s="139" t="s">
        <v>47</v>
      </c>
      <c r="C21" s="160">
        <v>10</v>
      </c>
      <c r="D21" s="160"/>
      <c r="E21" s="160">
        <v>10</v>
      </c>
      <c r="F21" s="160"/>
      <c r="G21" s="161"/>
      <c r="H21" s="160">
        <v>10</v>
      </c>
      <c r="I21" s="161"/>
      <c r="J21" s="160"/>
      <c r="K21" s="161"/>
      <c r="L21" s="160"/>
      <c r="M21" s="161"/>
      <c r="N21" s="160"/>
      <c r="O21" s="160">
        <v>10</v>
      </c>
      <c r="P21" s="160"/>
      <c r="Q21" s="161"/>
      <c r="R21" s="160">
        <v>10</v>
      </c>
      <c r="S21" s="142">
        <f t="shared" si="0"/>
        <v>50</v>
      </c>
    </row>
    <row r="22" spans="1:19" x14ac:dyDescent="0.2">
      <c r="B22" s="135" t="s">
        <v>38</v>
      </c>
      <c r="C22" s="192">
        <v>10</v>
      </c>
      <c r="D22" s="192">
        <v>0</v>
      </c>
      <c r="E22" s="192">
        <v>10</v>
      </c>
      <c r="F22" s="192">
        <v>0</v>
      </c>
      <c r="G22" s="192">
        <v>0</v>
      </c>
      <c r="H22" s="192">
        <v>0</v>
      </c>
      <c r="I22" s="192">
        <v>10</v>
      </c>
      <c r="J22" s="192">
        <v>0</v>
      </c>
      <c r="K22" s="192">
        <v>10</v>
      </c>
      <c r="L22" s="192">
        <v>10</v>
      </c>
      <c r="M22" s="192">
        <v>0</v>
      </c>
      <c r="N22" s="192">
        <v>0</v>
      </c>
      <c r="O22" s="192">
        <v>10</v>
      </c>
      <c r="P22" s="192">
        <v>10</v>
      </c>
      <c r="Q22" s="192">
        <v>10</v>
      </c>
      <c r="R22" s="192">
        <v>0</v>
      </c>
      <c r="S22" s="138">
        <f t="shared" si="0"/>
        <v>80</v>
      </c>
    </row>
    <row r="23" spans="1:19" x14ac:dyDescent="0.2">
      <c r="B23" s="139" t="s">
        <v>39</v>
      </c>
      <c r="C23" s="192">
        <v>10</v>
      </c>
      <c r="D23" s="192">
        <v>10</v>
      </c>
      <c r="E23" s="192">
        <v>0</v>
      </c>
      <c r="F23" s="192">
        <v>10</v>
      </c>
      <c r="G23" s="192">
        <v>10</v>
      </c>
      <c r="H23" s="192">
        <v>0</v>
      </c>
      <c r="I23" s="192">
        <v>10</v>
      </c>
      <c r="J23" s="192">
        <v>0</v>
      </c>
      <c r="K23" s="192">
        <v>0</v>
      </c>
      <c r="L23" s="192">
        <v>0</v>
      </c>
      <c r="M23" s="192">
        <v>10</v>
      </c>
      <c r="N23" s="192">
        <v>0</v>
      </c>
      <c r="O23" s="192">
        <v>0</v>
      </c>
      <c r="P23" s="192">
        <v>10</v>
      </c>
      <c r="Q23" s="192">
        <v>0</v>
      </c>
      <c r="R23" s="192">
        <v>10</v>
      </c>
      <c r="S23" s="142">
        <f t="shared" si="0"/>
        <v>80</v>
      </c>
    </row>
    <row r="24" spans="1:19" x14ac:dyDescent="0.2">
      <c r="B24" s="135" t="s">
        <v>40</v>
      </c>
      <c r="C24" s="192">
        <v>10</v>
      </c>
      <c r="D24" s="192">
        <v>10</v>
      </c>
      <c r="E24" s="192">
        <v>10</v>
      </c>
      <c r="F24" s="192">
        <v>0</v>
      </c>
      <c r="G24" s="192">
        <v>0</v>
      </c>
      <c r="H24" s="192">
        <v>10</v>
      </c>
      <c r="I24" s="192">
        <v>0</v>
      </c>
      <c r="J24" s="192">
        <v>10</v>
      </c>
      <c r="K24" s="192">
        <v>0</v>
      </c>
      <c r="L24" s="192">
        <v>0</v>
      </c>
      <c r="M24" s="192">
        <v>0</v>
      </c>
      <c r="N24" s="192">
        <v>0</v>
      </c>
      <c r="O24" s="192">
        <v>10</v>
      </c>
      <c r="P24" s="192">
        <v>10</v>
      </c>
      <c r="Q24" s="192">
        <v>0</v>
      </c>
      <c r="R24" s="192">
        <v>10</v>
      </c>
      <c r="S24" s="138">
        <f t="shared" si="0"/>
        <v>80</v>
      </c>
    </row>
    <row r="25" spans="1:19" x14ac:dyDescent="0.2">
      <c r="B25" s="139" t="s">
        <v>47</v>
      </c>
      <c r="C25" s="160"/>
      <c r="D25" s="160"/>
      <c r="E25" s="160"/>
      <c r="F25" s="160"/>
      <c r="G25" s="161"/>
      <c r="H25" s="160"/>
      <c r="I25" s="161"/>
      <c r="J25" s="160"/>
      <c r="K25" s="161"/>
      <c r="L25" s="160">
        <v>10</v>
      </c>
      <c r="M25" s="161"/>
      <c r="N25" s="160"/>
      <c r="O25" s="160"/>
      <c r="P25" s="160"/>
      <c r="Q25" s="161"/>
      <c r="R25" s="160">
        <v>10</v>
      </c>
      <c r="S25" s="142">
        <f t="shared" si="0"/>
        <v>20</v>
      </c>
    </row>
    <row r="26" spans="1:19" x14ac:dyDescent="0.2">
      <c r="B26" s="135" t="s">
        <v>41</v>
      </c>
      <c r="C26" s="192">
        <v>10</v>
      </c>
      <c r="D26" s="192">
        <v>10</v>
      </c>
      <c r="E26" s="192">
        <v>0</v>
      </c>
      <c r="F26" s="192">
        <v>0</v>
      </c>
      <c r="G26" s="192">
        <v>10</v>
      </c>
      <c r="H26" s="192">
        <v>0</v>
      </c>
      <c r="I26" s="192">
        <v>10</v>
      </c>
      <c r="J26" s="192">
        <v>10</v>
      </c>
      <c r="K26" s="192">
        <v>0</v>
      </c>
      <c r="L26" s="192">
        <v>0</v>
      </c>
      <c r="M26" s="192">
        <v>0</v>
      </c>
      <c r="N26" s="192">
        <v>0</v>
      </c>
      <c r="O26" s="192">
        <v>10</v>
      </c>
      <c r="P26" s="192">
        <v>10</v>
      </c>
      <c r="Q26" s="192">
        <v>0</v>
      </c>
      <c r="R26" s="192">
        <v>10</v>
      </c>
      <c r="S26" s="138">
        <f t="shared" si="0"/>
        <v>80</v>
      </c>
    </row>
    <row r="27" spans="1:19" x14ac:dyDescent="0.2">
      <c r="B27" s="139" t="s">
        <v>42</v>
      </c>
      <c r="C27" s="192">
        <v>0</v>
      </c>
      <c r="D27" s="192">
        <v>10</v>
      </c>
      <c r="E27" s="192">
        <v>0</v>
      </c>
      <c r="F27" s="192">
        <v>0</v>
      </c>
      <c r="G27" s="192">
        <v>10</v>
      </c>
      <c r="H27" s="192">
        <v>10</v>
      </c>
      <c r="I27" s="192">
        <v>10</v>
      </c>
      <c r="J27" s="192">
        <v>0</v>
      </c>
      <c r="K27" s="192">
        <v>10</v>
      </c>
      <c r="L27" s="192">
        <v>0</v>
      </c>
      <c r="M27" s="192">
        <v>10</v>
      </c>
      <c r="N27" s="192">
        <v>0</v>
      </c>
      <c r="O27" s="192">
        <v>10</v>
      </c>
      <c r="P27" s="192">
        <v>0</v>
      </c>
      <c r="Q27" s="192">
        <v>0</v>
      </c>
      <c r="R27" s="192">
        <v>10</v>
      </c>
      <c r="S27" s="142">
        <f t="shared" si="0"/>
        <v>80</v>
      </c>
    </row>
    <row r="28" spans="1:19" x14ac:dyDescent="0.2">
      <c r="B28" s="135" t="s">
        <v>43</v>
      </c>
      <c r="C28" s="192">
        <v>0</v>
      </c>
      <c r="D28" s="192">
        <v>10</v>
      </c>
      <c r="E28" s="192">
        <v>10</v>
      </c>
      <c r="F28" s="192">
        <v>0</v>
      </c>
      <c r="G28" s="192">
        <v>10</v>
      </c>
      <c r="H28" s="192">
        <v>10</v>
      </c>
      <c r="I28" s="192">
        <v>0</v>
      </c>
      <c r="J28" s="192">
        <v>0</v>
      </c>
      <c r="K28" s="192">
        <v>0</v>
      </c>
      <c r="L28" s="192">
        <v>0</v>
      </c>
      <c r="M28" s="192">
        <v>10</v>
      </c>
      <c r="N28" s="192">
        <v>10</v>
      </c>
      <c r="O28" s="192">
        <v>10</v>
      </c>
      <c r="P28" s="192">
        <v>0</v>
      </c>
      <c r="Q28" s="192">
        <v>0</v>
      </c>
      <c r="R28" s="192">
        <v>10</v>
      </c>
      <c r="S28" s="138">
        <f t="shared" si="0"/>
        <v>80</v>
      </c>
    </row>
    <row r="29" spans="1:19" x14ac:dyDescent="0.2">
      <c r="B29" s="139" t="s">
        <v>44</v>
      </c>
      <c r="C29" s="192">
        <v>10</v>
      </c>
      <c r="D29" s="192">
        <v>0</v>
      </c>
      <c r="E29" s="192">
        <v>10</v>
      </c>
      <c r="F29" s="192">
        <v>10</v>
      </c>
      <c r="G29" s="192">
        <v>0</v>
      </c>
      <c r="H29" s="192">
        <v>10</v>
      </c>
      <c r="I29" s="192">
        <v>0</v>
      </c>
      <c r="J29" s="192">
        <v>0</v>
      </c>
      <c r="K29" s="192">
        <v>0</v>
      </c>
      <c r="L29" s="192">
        <v>0</v>
      </c>
      <c r="M29" s="192">
        <v>10</v>
      </c>
      <c r="N29" s="192">
        <v>0</v>
      </c>
      <c r="O29" s="192">
        <v>10</v>
      </c>
      <c r="P29" s="192">
        <v>10</v>
      </c>
      <c r="Q29" s="192">
        <v>0</v>
      </c>
      <c r="R29" s="192">
        <v>10</v>
      </c>
      <c r="S29" s="142">
        <f t="shared" si="0"/>
        <v>80</v>
      </c>
    </row>
    <row r="30" spans="1:19" x14ac:dyDescent="0.2">
      <c r="B30" s="135" t="s">
        <v>45</v>
      </c>
      <c r="C30" s="192">
        <v>10</v>
      </c>
      <c r="D30" s="192">
        <v>0</v>
      </c>
      <c r="E30" s="192">
        <v>0</v>
      </c>
      <c r="F30" s="192">
        <v>10</v>
      </c>
      <c r="G30" s="192">
        <v>0</v>
      </c>
      <c r="H30" s="192">
        <v>10</v>
      </c>
      <c r="I30" s="192">
        <v>10</v>
      </c>
      <c r="J30" s="192">
        <v>0</v>
      </c>
      <c r="K30" s="192">
        <v>10</v>
      </c>
      <c r="L30" s="192">
        <v>0</v>
      </c>
      <c r="M30" s="192">
        <v>10</v>
      </c>
      <c r="N30" s="192">
        <v>0</v>
      </c>
      <c r="O30" s="192">
        <v>0</v>
      </c>
      <c r="P30" s="192">
        <v>10</v>
      </c>
      <c r="Q30" s="192">
        <v>0</v>
      </c>
      <c r="R30" s="192">
        <v>10</v>
      </c>
      <c r="S30" s="138">
        <f t="shared" si="0"/>
        <v>80</v>
      </c>
    </row>
    <row r="31" spans="1:19" ht="13.5" thickBot="1" x14ac:dyDescent="0.25">
      <c r="B31" s="143" t="s">
        <v>46</v>
      </c>
      <c r="C31" s="192">
        <v>10</v>
      </c>
      <c r="D31" s="192">
        <v>10</v>
      </c>
      <c r="E31" s="192">
        <v>0</v>
      </c>
      <c r="F31" s="192">
        <v>0</v>
      </c>
      <c r="G31" s="192">
        <v>10</v>
      </c>
      <c r="H31" s="192">
        <v>10</v>
      </c>
      <c r="I31" s="192">
        <v>0</v>
      </c>
      <c r="J31" s="192">
        <v>0</v>
      </c>
      <c r="K31" s="192">
        <v>0</v>
      </c>
      <c r="L31" s="192">
        <v>10</v>
      </c>
      <c r="M31" s="192">
        <v>10</v>
      </c>
      <c r="N31" s="192">
        <v>0</v>
      </c>
      <c r="O31" s="192">
        <v>0</v>
      </c>
      <c r="P31" s="192">
        <v>0</v>
      </c>
      <c r="Q31" s="192">
        <v>10</v>
      </c>
      <c r="R31" s="192">
        <v>10</v>
      </c>
      <c r="S31" s="144">
        <f t="shared" si="0"/>
        <v>80</v>
      </c>
    </row>
    <row r="32" spans="1:19" ht="13.5" thickBot="1" x14ac:dyDescent="0.25">
      <c r="B32" s="162" t="s">
        <v>48</v>
      </c>
      <c r="C32" s="163">
        <f>SUM(C11:C31)</f>
        <v>246.25</v>
      </c>
      <c r="D32" s="163">
        <f t="shared" ref="D32:R32" si="1">SUM(D11:D31)</f>
        <v>248.25</v>
      </c>
      <c r="E32" s="163">
        <f t="shared" si="1"/>
        <v>88.75</v>
      </c>
      <c r="F32" s="163">
        <f t="shared" si="1"/>
        <v>68.75</v>
      </c>
      <c r="G32" s="163">
        <f t="shared" si="1"/>
        <v>98.75</v>
      </c>
      <c r="H32" s="163">
        <f t="shared" si="1"/>
        <v>138.75</v>
      </c>
      <c r="I32" s="163">
        <f t="shared" si="1"/>
        <v>108.75</v>
      </c>
      <c r="J32" s="163">
        <f t="shared" si="1"/>
        <v>78.75</v>
      </c>
      <c r="K32" s="163">
        <f t="shared" si="1"/>
        <v>68.75</v>
      </c>
      <c r="L32" s="163">
        <f t="shared" si="1"/>
        <v>78.75</v>
      </c>
      <c r="M32" s="163">
        <f t="shared" si="1"/>
        <v>137.5</v>
      </c>
      <c r="N32" s="163">
        <f t="shared" si="1"/>
        <v>88.75</v>
      </c>
      <c r="O32" s="163">
        <f t="shared" si="1"/>
        <v>118.75</v>
      </c>
      <c r="P32" s="163">
        <f t="shared" si="1"/>
        <v>78.75</v>
      </c>
      <c r="Q32" s="163">
        <f t="shared" si="1"/>
        <v>88.75</v>
      </c>
      <c r="R32" s="163">
        <f t="shared" si="1"/>
        <v>148.75</v>
      </c>
      <c r="S32" s="164">
        <f>SUM(S13:S31)</f>
        <v>1650</v>
      </c>
    </row>
    <row r="33" spans="2:19" ht="5.25" customHeight="1" thickBot="1" x14ac:dyDescent="0.25">
      <c r="B33" s="18"/>
      <c r="C33" s="36"/>
      <c r="D33" s="36"/>
      <c r="E33" s="36"/>
      <c r="F33" s="36"/>
      <c r="H33" s="36"/>
      <c r="J33" s="36"/>
      <c r="L33" s="36"/>
      <c r="N33" s="36"/>
      <c r="O33" s="36"/>
      <c r="P33" s="36"/>
      <c r="R33" s="36"/>
    </row>
    <row r="34" spans="2:19" s="130" customFormat="1" ht="12" customHeight="1" x14ac:dyDescent="0.2">
      <c r="B34" s="746" t="s">
        <v>87</v>
      </c>
      <c r="C34" s="743"/>
      <c r="D34" s="743"/>
      <c r="E34" s="743"/>
      <c r="F34" s="743"/>
      <c r="G34" s="743">
        <v>218</v>
      </c>
      <c r="H34" s="743">
        <v>67</v>
      </c>
      <c r="I34" s="743"/>
      <c r="J34" s="743"/>
      <c r="K34" s="743"/>
      <c r="L34" s="743"/>
      <c r="M34" s="743"/>
      <c r="N34" s="743"/>
      <c r="O34" s="743"/>
      <c r="P34" s="743"/>
      <c r="Q34" s="743">
        <v>623</v>
      </c>
      <c r="R34" s="743"/>
      <c r="S34" s="743">
        <f>SUM(C34:R35)</f>
        <v>908</v>
      </c>
    </row>
    <row r="35" spans="2:19" s="130" customFormat="1" ht="12" customHeight="1" thickBot="1" x14ac:dyDescent="0.25">
      <c r="B35" s="776"/>
      <c r="C35" s="744"/>
      <c r="D35" s="744"/>
      <c r="E35" s="744"/>
      <c r="F35" s="744"/>
      <c r="G35" s="744"/>
      <c r="H35" s="744"/>
      <c r="I35" s="744"/>
      <c r="J35" s="744"/>
      <c r="K35" s="744"/>
      <c r="L35" s="744"/>
      <c r="M35" s="744"/>
      <c r="N35" s="744"/>
      <c r="O35" s="744"/>
      <c r="P35" s="744"/>
      <c r="Q35" s="744"/>
      <c r="R35" s="744"/>
      <c r="S35" s="744"/>
    </row>
    <row r="36" spans="2:19" x14ac:dyDescent="0.2">
      <c r="B36" s="145" t="s">
        <v>49</v>
      </c>
      <c r="C36" s="146">
        <v>0</v>
      </c>
      <c r="D36" s="146">
        <v>21</v>
      </c>
      <c r="E36" s="146">
        <v>20</v>
      </c>
      <c r="F36" s="146">
        <v>0</v>
      </c>
      <c r="G36" s="147">
        <v>0</v>
      </c>
      <c r="H36" s="146">
        <v>0</v>
      </c>
      <c r="I36" s="147">
        <v>0</v>
      </c>
      <c r="J36" s="146">
        <v>0</v>
      </c>
      <c r="K36" s="147">
        <v>0</v>
      </c>
      <c r="L36" s="146">
        <v>0</v>
      </c>
      <c r="M36" s="147">
        <v>0</v>
      </c>
      <c r="N36" s="146">
        <v>0</v>
      </c>
      <c r="O36" s="146">
        <v>21</v>
      </c>
      <c r="P36" s="146">
        <v>0</v>
      </c>
      <c r="Q36" s="147">
        <v>0</v>
      </c>
      <c r="R36" s="146">
        <v>0</v>
      </c>
      <c r="S36" s="148">
        <f t="shared" ref="S36:S50" si="2">SUM(C36:R36)</f>
        <v>62</v>
      </c>
    </row>
    <row r="37" spans="2:19" x14ac:dyDescent="0.2">
      <c r="B37" s="149" t="s">
        <v>50</v>
      </c>
      <c r="C37" s="150">
        <v>100</v>
      </c>
      <c r="D37" s="150">
        <v>0</v>
      </c>
      <c r="E37" s="150">
        <v>0</v>
      </c>
      <c r="F37" s="150">
        <v>0</v>
      </c>
      <c r="G37" s="151">
        <v>0</v>
      </c>
      <c r="H37" s="150">
        <v>0</v>
      </c>
      <c r="I37" s="151">
        <v>0</v>
      </c>
      <c r="J37" s="150">
        <v>0</v>
      </c>
      <c r="K37" s="151">
        <v>0</v>
      </c>
      <c r="L37" s="150">
        <v>0</v>
      </c>
      <c r="M37" s="151">
        <v>0</v>
      </c>
      <c r="N37" s="150">
        <v>0</v>
      </c>
      <c r="O37" s="150">
        <v>0</v>
      </c>
      <c r="P37" s="150">
        <v>0</v>
      </c>
      <c r="Q37" s="151">
        <v>0</v>
      </c>
      <c r="R37" s="150">
        <v>0</v>
      </c>
      <c r="S37" s="152">
        <f t="shared" si="2"/>
        <v>100</v>
      </c>
    </row>
    <row r="38" spans="2:19" x14ac:dyDescent="0.2">
      <c r="B38" s="153" t="s">
        <v>51</v>
      </c>
      <c r="C38" s="154">
        <v>0</v>
      </c>
      <c r="D38" s="154">
        <v>0</v>
      </c>
      <c r="E38" s="154">
        <v>0</v>
      </c>
      <c r="F38" s="154">
        <v>0</v>
      </c>
      <c r="G38" s="155">
        <v>0</v>
      </c>
      <c r="H38" s="154">
        <v>0</v>
      </c>
      <c r="I38" s="155">
        <v>0</v>
      </c>
      <c r="J38" s="154">
        <v>0</v>
      </c>
      <c r="K38" s="155">
        <v>0</v>
      </c>
      <c r="L38" s="154">
        <v>28</v>
      </c>
      <c r="M38" s="155">
        <v>0</v>
      </c>
      <c r="N38" s="154">
        <v>0</v>
      </c>
      <c r="O38" s="154">
        <v>0</v>
      </c>
      <c r="P38" s="154">
        <v>0</v>
      </c>
      <c r="Q38" s="155">
        <v>0</v>
      </c>
      <c r="R38" s="154">
        <v>0</v>
      </c>
      <c r="S38" s="156">
        <f t="shared" si="2"/>
        <v>28</v>
      </c>
    </row>
    <row r="39" spans="2:19" x14ac:dyDescent="0.2">
      <c r="B39" s="153" t="s">
        <v>52</v>
      </c>
      <c r="C39" s="154">
        <v>0</v>
      </c>
      <c r="D39" s="154">
        <v>0</v>
      </c>
      <c r="E39" s="154">
        <v>0</v>
      </c>
      <c r="F39" s="154">
        <v>0</v>
      </c>
      <c r="G39" s="155">
        <v>0</v>
      </c>
      <c r="H39" s="154">
        <v>0</v>
      </c>
      <c r="I39" s="155">
        <v>0</v>
      </c>
      <c r="J39" s="154">
        <v>0</v>
      </c>
      <c r="K39" s="155">
        <v>0</v>
      </c>
      <c r="L39" s="154">
        <v>0</v>
      </c>
      <c r="M39" s="155">
        <v>0</v>
      </c>
      <c r="N39" s="154">
        <v>0</v>
      </c>
      <c r="O39" s="154">
        <v>0</v>
      </c>
      <c r="P39" s="154">
        <v>0</v>
      </c>
      <c r="Q39" s="155">
        <v>0</v>
      </c>
      <c r="R39" s="154">
        <v>0</v>
      </c>
      <c r="S39" s="156">
        <f t="shared" si="2"/>
        <v>0</v>
      </c>
    </row>
    <row r="40" spans="2:19" x14ac:dyDescent="0.2">
      <c r="B40" s="149" t="s">
        <v>53</v>
      </c>
      <c r="C40" s="150">
        <v>0</v>
      </c>
      <c r="D40" s="150">
        <v>0</v>
      </c>
      <c r="E40" s="150">
        <v>0</v>
      </c>
      <c r="F40" s="150">
        <v>0</v>
      </c>
      <c r="G40" s="151">
        <v>0</v>
      </c>
      <c r="H40" s="150">
        <v>0</v>
      </c>
      <c r="I40" s="151">
        <v>0</v>
      </c>
      <c r="J40" s="150">
        <v>0</v>
      </c>
      <c r="K40" s="151">
        <v>0</v>
      </c>
      <c r="L40" s="150">
        <v>0</v>
      </c>
      <c r="M40" s="151">
        <v>0</v>
      </c>
      <c r="N40" s="150">
        <v>0</v>
      </c>
      <c r="O40" s="150">
        <v>0</v>
      </c>
      <c r="P40" s="150">
        <v>0</v>
      </c>
      <c r="Q40" s="151">
        <v>0</v>
      </c>
      <c r="R40" s="150">
        <v>0</v>
      </c>
      <c r="S40" s="152">
        <f t="shared" si="2"/>
        <v>0</v>
      </c>
    </row>
    <row r="41" spans="2:19" x14ac:dyDescent="0.2">
      <c r="B41" s="153" t="s">
        <v>54</v>
      </c>
      <c r="C41" s="154">
        <v>0</v>
      </c>
      <c r="D41" s="154">
        <v>0</v>
      </c>
      <c r="E41" s="154">
        <v>0</v>
      </c>
      <c r="F41" s="154">
        <v>0</v>
      </c>
      <c r="G41" s="154">
        <v>-30</v>
      </c>
      <c r="H41" s="154">
        <v>0</v>
      </c>
      <c r="I41" s="154">
        <v>0</v>
      </c>
      <c r="J41" s="154">
        <v>28.75</v>
      </c>
      <c r="K41" s="154">
        <v>0</v>
      </c>
      <c r="L41" s="154">
        <v>0</v>
      </c>
      <c r="M41" s="157">
        <v>0</v>
      </c>
      <c r="N41" s="154">
        <v>0</v>
      </c>
      <c r="O41" s="154">
        <v>0</v>
      </c>
      <c r="P41" s="154">
        <v>0</v>
      </c>
      <c r="Q41" s="154"/>
      <c r="R41" s="154">
        <v>0</v>
      </c>
      <c r="S41" s="156">
        <f t="shared" si="2"/>
        <v>-1.25</v>
      </c>
    </row>
    <row r="42" spans="2:19" x14ac:dyDescent="0.2">
      <c r="B42" s="153" t="s">
        <v>55</v>
      </c>
      <c r="C42" s="154">
        <v>0</v>
      </c>
      <c r="D42" s="154">
        <v>0</v>
      </c>
      <c r="E42" s="154">
        <v>0</v>
      </c>
      <c r="F42" s="154">
        <v>0</v>
      </c>
      <c r="G42" s="154">
        <v>0</v>
      </c>
      <c r="H42" s="154">
        <v>0</v>
      </c>
      <c r="I42" s="154">
        <v>0</v>
      </c>
      <c r="J42" s="154">
        <v>0</v>
      </c>
      <c r="K42" s="154">
        <v>0</v>
      </c>
      <c r="L42" s="154">
        <v>0</v>
      </c>
      <c r="M42" s="157">
        <v>67.5</v>
      </c>
      <c r="N42" s="154">
        <v>0</v>
      </c>
      <c r="O42" s="154">
        <v>0</v>
      </c>
      <c r="P42" s="154">
        <v>0</v>
      </c>
      <c r="Q42" s="154">
        <v>0</v>
      </c>
      <c r="R42" s="154">
        <v>0</v>
      </c>
      <c r="S42" s="156">
        <f t="shared" si="2"/>
        <v>67.5</v>
      </c>
    </row>
    <row r="43" spans="2:19" x14ac:dyDescent="0.2">
      <c r="B43" s="149" t="s">
        <v>56</v>
      </c>
      <c r="C43" s="154">
        <v>0</v>
      </c>
      <c r="D43" s="154">
        <v>0</v>
      </c>
      <c r="E43" s="154">
        <v>0</v>
      </c>
      <c r="F43" s="154">
        <v>0</v>
      </c>
      <c r="G43" s="155">
        <v>0</v>
      </c>
      <c r="H43" s="154">
        <v>0</v>
      </c>
      <c r="I43" s="155">
        <v>0</v>
      </c>
      <c r="J43" s="154">
        <v>0</v>
      </c>
      <c r="K43" s="155">
        <v>0</v>
      </c>
      <c r="L43" s="154">
        <v>0</v>
      </c>
      <c r="M43" s="155">
        <v>0</v>
      </c>
      <c r="N43" s="154">
        <v>0</v>
      </c>
      <c r="O43" s="154">
        <v>0</v>
      </c>
      <c r="P43" s="154">
        <v>0</v>
      </c>
      <c r="Q43" s="155">
        <v>0</v>
      </c>
      <c r="R43" s="154">
        <v>0</v>
      </c>
      <c r="S43" s="152">
        <f t="shared" si="2"/>
        <v>0</v>
      </c>
    </row>
    <row r="44" spans="2:19" x14ac:dyDescent="0.2">
      <c r="B44" s="153" t="s">
        <v>57</v>
      </c>
      <c r="C44" s="154">
        <v>0</v>
      </c>
      <c r="D44" s="154">
        <v>0</v>
      </c>
      <c r="E44" s="154">
        <v>0</v>
      </c>
      <c r="F44" s="154">
        <v>0</v>
      </c>
      <c r="G44" s="155">
        <v>0</v>
      </c>
      <c r="H44" s="154">
        <v>0</v>
      </c>
      <c r="I44" s="155">
        <v>0</v>
      </c>
      <c r="J44" s="154">
        <v>40</v>
      </c>
      <c r="K44" s="155">
        <v>0</v>
      </c>
      <c r="L44" s="154">
        <v>0</v>
      </c>
      <c r="M44" s="155">
        <v>0</v>
      </c>
      <c r="N44" s="154">
        <v>0</v>
      </c>
      <c r="O44" s="154">
        <v>0</v>
      </c>
      <c r="P44" s="154">
        <v>0</v>
      </c>
      <c r="Q44" s="155">
        <v>0</v>
      </c>
      <c r="R44" s="154">
        <v>0</v>
      </c>
      <c r="S44" s="156">
        <f t="shared" si="2"/>
        <v>40</v>
      </c>
    </row>
    <row r="45" spans="2:19" x14ac:dyDescent="0.2">
      <c r="B45" s="153" t="s">
        <v>58</v>
      </c>
      <c r="C45" s="154">
        <v>0</v>
      </c>
      <c r="D45" s="154">
        <v>0</v>
      </c>
      <c r="E45" s="154">
        <v>0</v>
      </c>
      <c r="F45" s="154">
        <v>0</v>
      </c>
      <c r="G45" s="155">
        <v>0</v>
      </c>
      <c r="H45" s="154">
        <v>0</v>
      </c>
      <c r="I45" s="155">
        <v>0</v>
      </c>
      <c r="J45" s="154">
        <v>0</v>
      </c>
      <c r="K45" s="155">
        <v>0</v>
      </c>
      <c r="L45" s="154">
        <v>0</v>
      </c>
      <c r="M45" s="155">
        <v>0</v>
      </c>
      <c r="N45" s="154">
        <v>0</v>
      </c>
      <c r="O45" s="154">
        <v>0</v>
      </c>
      <c r="P45" s="154">
        <v>0</v>
      </c>
      <c r="Q45" s="155">
        <v>0</v>
      </c>
      <c r="R45" s="154">
        <v>0</v>
      </c>
      <c r="S45" s="156">
        <f t="shared" si="2"/>
        <v>0</v>
      </c>
    </row>
    <row r="46" spans="2:19" x14ac:dyDescent="0.2">
      <c r="B46" s="149" t="s">
        <v>59</v>
      </c>
      <c r="C46" s="154">
        <v>0</v>
      </c>
      <c r="D46" s="154">
        <v>0</v>
      </c>
      <c r="E46" s="154">
        <v>0</v>
      </c>
      <c r="F46" s="154">
        <v>0</v>
      </c>
      <c r="G46" s="155">
        <v>0</v>
      </c>
      <c r="H46" s="154">
        <v>0</v>
      </c>
      <c r="I46" s="155">
        <v>0</v>
      </c>
      <c r="J46" s="154">
        <v>0</v>
      </c>
      <c r="K46" s="155">
        <v>0</v>
      </c>
      <c r="L46" s="154">
        <v>0</v>
      </c>
      <c r="M46" s="155">
        <v>0</v>
      </c>
      <c r="N46" s="154">
        <v>0</v>
      </c>
      <c r="O46" s="154">
        <v>0</v>
      </c>
      <c r="P46" s="154">
        <v>0</v>
      </c>
      <c r="Q46" s="155">
        <v>0</v>
      </c>
      <c r="R46" s="154">
        <v>0</v>
      </c>
      <c r="S46" s="152">
        <f t="shared" si="2"/>
        <v>0</v>
      </c>
    </row>
    <row r="47" spans="2:19" x14ac:dyDescent="0.2">
      <c r="B47" s="153" t="s">
        <v>60</v>
      </c>
      <c r="C47" s="154">
        <v>0</v>
      </c>
      <c r="D47" s="154">
        <v>0</v>
      </c>
      <c r="E47" s="154">
        <v>0</v>
      </c>
      <c r="F47" s="154">
        <v>0</v>
      </c>
      <c r="G47" s="155">
        <v>0</v>
      </c>
      <c r="H47" s="154">
        <v>0</v>
      </c>
      <c r="I47" s="155">
        <v>0</v>
      </c>
      <c r="J47" s="154">
        <v>0</v>
      </c>
      <c r="K47" s="155">
        <v>0</v>
      </c>
      <c r="L47" s="154">
        <v>0</v>
      </c>
      <c r="M47" s="155">
        <v>0</v>
      </c>
      <c r="N47" s="154">
        <v>0</v>
      </c>
      <c r="O47" s="154">
        <v>0</v>
      </c>
      <c r="P47" s="154">
        <v>0</v>
      </c>
      <c r="Q47" s="154">
        <v>-80</v>
      </c>
      <c r="R47" s="154">
        <v>0</v>
      </c>
      <c r="S47" s="156">
        <f t="shared" si="2"/>
        <v>-80</v>
      </c>
    </row>
    <row r="48" spans="2:19" x14ac:dyDescent="0.2">
      <c r="B48" s="149" t="s">
        <v>61</v>
      </c>
      <c r="C48" s="154">
        <v>0</v>
      </c>
      <c r="D48" s="154">
        <v>230</v>
      </c>
      <c r="E48" s="154">
        <v>0</v>
      </c>
      <c r="F48" s="154">
        <v>0</v>
      </c>
      <c r="G48" s="155">
        <v>0</v>
      </c>
      <c r="H48" s="154">
        <v>0</v>
      </c>
      <c r="I48" s="155">
        <v>0</v>
      </c>
      <c r="J48" s="154">
        <v>0</v>
      </c>
      <c r="K48" s="155">
        <v>0</v>
      </c>
      <c r="L48" s="154">
        <v>0</v>
      </c>
      <c r="M48" s="155">
        <v>0</v>
      </c>
      <c r="N48" s="154">
        <v>0</v>
      </c>
      <c r="O48" s="154">
        <v>0</v>
      </c>
      <c r="P48" s="154">
        <v>0</v>
      </c>
      <c r="Q48" s="154">
        <v>-215</v>
      </c>
      <c r="R48" s="154">
        <v>0</v>
      </c>
      <c r="S48" s="152">
        <f t="shared" si="2"/>
        <v>15</v>
      </c>
    </row>
    <row r="49" spans="2:20" x14ac:dyDescent="0.2">
      <c r="B49" s="153" t="s">
        <v>62</v>
      </c>
      <c r="C49" s="154">
        <v>0</v>
      </c>
      <c r="D49" s="154">
        <v>0</v>
      </c>
      <c r="E49" s="154">
        <v>0</v>
      </c>
      <c r="F49" s="154">
        <v>0</v>
      </c>
      <c r="G49" s="155">
        <v>0</v>
      </c>
      <c r="H49" s="154">
        <v>0</v>
      </c>
      <c r="I49" s="155">
        <v>0</v>
      </c>
      <c r="J49" s="154">
        <v>0</v>
      </c>
      <c r="K49" s="155">
        <v>0</v>
      </c>
      <c r="L49" s="154">
        <v>0</v>
      </c>
      <c r="M49" s="155">
        <v>0</v>
      </c>
      <c r="N49" s="154">
        <v>0</v>
      </c>
      <c r="O49" s="154">
        <v>0</v>
      </c>
      <c r="P49" s="154">
        <v>0</v>
      </c>
      <c r="Q49" s="155">
        <v>0</v>
      </c>
      <c r="R49" s="154">
        <v>0</v>
      </c>
      <c r="S49" s="156">
        <f t="shared" si="2"/>
        <v>0</v>
      </c>
    </row>
    <row r="50" spans="2:20" ht="13.5" thickBot="1" x14ac:dyDescent="0.25">
      <c r="B50" s="158" t="s">
        <v>63</v>
      </c>
      <c r="C50" s="154">
        <v>200</v>
      </c>
      <c r="D50" s="154"/>
      <c r="E50" s="154"/>
      <c r="F50" s="154"/>
      <c r="G50" s="154"/>
      <c r="H50" s="154">
        <v>71.75</v>
      </c>
      <c r="I50" s="154">
        <v>108.75</v>
      </c>
      <c r="J50" s="154"/>
      <c r="K50" s="154">
        <v>-71.75</v>
      </c>
      <c r="L50" s="154">
        <f>78.75-28</f>
        <v>50.75</v>
      </c>
      <c r="M50" s="157">
        <v>70</v>
      </c>
      <c r="N50" s="154">
        <v>88.75</v>
      </c>
      <c r="O50" s="154">
        <v>100</v>
      </c>
      <c r="P50" s="154">
        <v>78.75</v>
      </c>
      <c r="Q50" s="154"/>
      <c r="R50" s="154">
        <v>148.75</v>
      </c>
      <c r="S50" s="159">
        <f t="shared" si="2"/>
        <v>845.75</v>
      </c>
    </row>
    <row r="51" spans="2:20" ht="13.5" thickBot="1" x14ac:dyDescent="0.25">
      <c r="B51" s="165" t="s">
        <v>64</v>
      </c>
      <c r="C51" s="166">
        <f>SUM(C36:C50)</f>
        <v>300</v>
      </c>
      <c r="D51" s="166">
        <f>SUM(D36:D50)</f>
        <v>251</v>
      </c>
      <c r="E51" s="166">
        <f>SUM(E36:E50)</f>
        <v>20</v>
      </c>
      <c r="F51" s="166">
        <f>SUM(F36:F50)</f>
        <v>0</v>
      </c>
      <c r="G51" s="166">
        <f>SUM(G36:G50)</f>
        <v>-30</v>
      </c>
      <c r="H51" s="166">
        <f t="shared" ref="H51:R51" si="3">SUM(H36:H50)</f>
        <v>71.75</v>
      </c>
      <c r="I51" s="166">
        <f t="shared" si="3"/>
        <v>108.75</v>
      </c>
      <c r="J51" s="166">
        <f t="shared" si="3"/>
        <v>68.75</v>
      </c>
      <c r="K51" s="166">
        <f t="shared" si="3"/>
        <v>-71.75</v>
      </c>
      <c r="L51" s="166">
        <f t="shared" si="3"/>
        <v>78.75</v>
      </c>
      <c r="M51" s="166">
        <f t="shared" si="3"/>
        <v>137.5</v>
      </c>
      <c r="N51" s="166">
        <f t="shared" si="3"/>
        <v>88.75</v>
      </c>
      <c r="O51" s="166">
        <f t="shared" si="3"/>
        <v>121</v>
      </c>
      <c r="P51" s="166">
        <f t="shared" si="3"/>
        <v>78.75</v>
      </c>
      <c r="Q51" s="166">
        <f t="shared" si="3"/>
        <v>-295</v>
      </c>
      <c r="R51" s="166">
        <f t="shared" si="3"/>
        <v>148.75</v>
      </c>
      <c r="S51" s="166">
        <f>SUM(S34:S50)</f>
        <v>1985</v>
      </c>
    </row>
    <row r="52" spans="2:20" ht="6.75" customHeight="1" thickBot="1" x14ac:dyDescent="0.25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</row>
    <row r="53" spans="2:20" ht="12.75" customHeight="1" x14ac:dyDescent="0.2">
      <c r="B53" s="740" t="s">
        <v>108</v>
      </c>
      <c r="C53" s="773">
        <f>+C32-C51-C34</f>
        <v>-53.75</v>
      </c>
      <c r="D53" s="773">
        <f t="shared" ref="D53:S53" si="4">+D32-D51-D34</f>
        <v>-2.75</v>
      </c>
      <c r="E53" s="773">
        <f t="shared" si="4"/>
        <v>68.75</v>
      </c>
      <c r="F53" s="773">
        <f t="shared" si="4"/>
        <v>68.75</v>
      </c>
      <c r="G53" s="773">
        <f t="shared" si="4"/>
        <v>-89.25</v>
      </c>
      <c r="H53" s="773">
        <f t="shared" si="4"/>
        <v>0</v>
      </c>
      <c r="I53" s="773">
        <f t="shared" si="4"/>
        <v>0</v>
      </c>
      <c r="J53" s="773">
        <f t="shared" si="4"/>
        <v>10</v>
      </c>
      <c r="K53" s="773">
        <f t="shared" si="4"/>
        <v>140.5</v>
      </c>
      <c r="L53" s="773">
        <f t="shared" si="4"/>
        <v>0</v>
      </c>
      <c r="M53" s="773">
        <f t="shared" si="4"/>
        <v>0</v>
      </c>
      <c r="N53" s="773">
        <f t="shared" si="4"/>
        <v>0</v>
      </c>
      <c r="O53" s="773">
        <f t="shared" si="4"/>
        <v>-2.25</v>
      </c>
      <c r="P53" s="773">
        <f t="shared" si="4"/>
        <v>0</v>
      </c>
      <c r="Q53" s="773">
        <f t="shared" si="4"/>
        <v>-239.25</v>
      </c>
      <c r="R53" s="773">
        <f t="shared" si="4"/>
        <v>0</v>
      </c>
      <c r="S53" s="773">
        <f t="shared" si="4"/>
        <v>-1243</v>
      </c>
    </row>
    <row r="54" spans="2:20" ht="12.75" customHeight="1" x14ac:dyDescent="0.2">
      <c r="B54" s="741"/>
      <c r="C54" s="774"/>
      <c r="D54" s="774"/>
      <c r="E54" s="774"/>
      <c r="F54" s="774"/>
      <c r="G54" s="774"/>
      <c r="H54" s="774"/>
      <c r="I54" s="774"/>
      <c r="J54" s="774"/>
      <c r="K54" s="774"/>
      <c r="L54" s="774"/>
      <c r="M54" s="774"/>
      <c r="N54" s="774"/>
      <c r="O54" s="774"/>
      <c r="P54" s="774"/>
      <c r="Q54" s="774"/>
      <c r="R54" s="774"/>
      <c r="S54" s="774"/>
    </row>
    <row r="55" spans="2:20" ht="12.75" customHeight="1" x14ac:dyDescent="0.2">
      <c r="B55" s="741"/>
      <c r="C55" s="774"/>
      <c r="D55" s="774"/>
      <c r="E55" s="774"/>
      <c r="F55" s="774"/>
      <c r="G55" s="774"/>
      <c r="H55" s="774"/>
      <c r="I55" s="774"/>
      <c r="J55" s="774"/>
      <c r="K55" s="774"/>
      <c r="L55" s="774"/>
      <c r="M55" s="774"/>
      <c r="N55" s="774"/>
      <c r="O55" s="774"/>
      <c r="P55" s="774"/>
      <c r="Q55" s="774"/>
      <c r="R55" s="774"/>
      <c r="S55" s="774"/>
    </row>
    <row r="56" spans="2:20" ht="13.5" customHeight="1" thickBot="1" x14ac:dyDescent="0.25">
      <c r="B56" s="742"/>
      <c r="C56" s="775"/>
      <c r="D56" s="775"/>
      <c r="E56" s="775"/>
      <c r="F56" s="775"/>
      <c r="G56" s="775"/>
      <c r="H56" s="775"/>
      <c r="I56" s="775"/>
      <c r="J56" s="775"/>
      <c r="K56" s="775"/>
      <c r="L56" s="775"/>
      <c r="M56" s="775"/>
      <c r="N56" s="775"/>
      <c r="O56" s="775"/>
      <c r="P56" s="775"/>
      <c r="Q56" s="775"/>
      <c r="R56" s="775"/>
      <c r="S56" s="775"/>
    </row>
    <row r="57" spans="2:20" ht="6.75" customHeight="1" thickBot="1" x14ac:dyDescent="0.25"/>
    <row r="58" spans="2:20" ht="13.5" thickBot="1" x14ac:dyDescent="0.25">
      <c r="B58" s="91" t="s">
        <v>80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x14ac:dyDescent="0.2">
      <c r="B59" s="87" t="s">
        <v>72</v>
      </c>
      <c r="C59" s="88"/>
      <c r="D59" s="88"/>
      <c r="E59" s="88"/>
      <c r="F59" s="88">
        <v>322.5</v>
      </c>
      <c r="G59" s="89" t="s">
        <v>0</v>
      </c>
      <c r="H59" s="88"/>
      <c r="I59" s="88"/>
      <c r="J59" s="88"/>
      <c r="K59" s="88"/>
      <c r="L59" s="88"/>
      <c r="M59" s="88"/>
      <c r="N59" s="88"/>
      <c r="O59" s="88"/>
      <c r="P59" s="89"/>
      <c r="Q59" s="88"/>
      <c r="R59" s="98"/>
      <c r="S59" s="34">
        <f t="shared" ref="S59:S66" si="5">SUM(C59:R59)</f>
        <v>322.5</v>
      </c>
    </row>
    <row r="60" spans="2:20" x14ac:dyDescent="0.2">
      <c r="B60" s="90" t="s">
        <v>81</v>
      </c>
      <c r="C60" s="86"/>
      <c r="D60" s="86"/>
      <c r="E60" s="86"/>
      <c r="F60" s="86"/>
      <c r="G60" s="86"/>
      <c r="H60" s="86"/>
      <c r="I60" s="86"/>
      <c r="J60" s="86"/>
      <c r="K60" s="86"/>
      <c r="L60" s="86">
        <v>322.5</v>
      </c>
      <c r="M60" s="86"/>
      <c r="N60" s="86"/>
      <c r="O60" s="86"/>
      <c r="P60" s="85"/>
      <c r="Q60" s="86"/>
      <c r="R60" s="99"/>
      <c r="S60" s="35">
        <f t="shared" si="5"/>
        <v>322.5</v>
      </c>
    </row>
    <row r="61" spans="2:20" x14ac:dyDescent="0.2">
      <c r="B61" s="90" t="s">
        <v>73</v>
      </c>
      <c r="C61" s="86"/>
      <c r="D61" s="86"/>
      <c r="E61" s="86">
        <v>215</v>
      </c>
      <c r="F61" s="85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99"/>
      <c r="S61" s="35">
        <f t="shared" si="5"/>
        <v>215</v>
      </c>
    </row>
    <row r="62" spans="2:20" x14ac:dyDescent="0.2">
      <c r="B62" s="90" t="s">
        <v>74</v>
      </c>
      <c r="C62" s="86"/>
      <c r="D62" s="86"/>
      <c r="E62" s="86"/>
      <c r="F62" s="86"/>
      <c r="G62" s="86"/>
      <c r="H62" s="86"/>
      <c r="I62" s="86"/>
      <c r="J62" s="86"/>
      <c r="K62" s="86">
        <v>215</v>
      </c>
      <c r="L62" s="85"/>
      <c r="M62" s="86"/>
      <c r="N62" s="86"/>
      <c r="O62" s="86"/>
      <c r="P62" s="86"/>
      <c r="Q62" s="86"/>
      <c r="R62" s="99"/>
      <c r="S62" s="35">
        <f t="shared" si="5"/>
        <v>215</v>
      </c>
    </row>
    <row r="63" spans="2:20" x14ac:dyDescent="0.2">
      <c r="B63" s="90" t="s">
        <v>75</v>
      </c>
      <c r="C63" s="86"/>
      <c r="D63" s="86"/>
      <c r="E63" s="86"/>
      <c r="F63" s="86"/>
      <c r="G63" s="86"/>
      <c r="H63" s="86"/>
      <c r="I63" s="86"/>
      <c r="J63" s="86"/>
      <c r="K63" s="86" t="s">
        <v>105</v>
      </c>
      <c r="L63" s="86"/>
      <c r="M63" s="86"/>
      <c r="N63" s="86"/>
      <c r="O63" s="86"/>
      <c r="P63" s="85"/>
      <c r="Q63" s="86">
        <v>97.5</v>
      </c>
      <c r="R63" s="99"/>
      <c r="S63" s="35">
        <f t="shared" si="5"/>
        <v>97.5</v>
      </c>
    </row>
    <row r="64" spans="2:20" x14ac:dyDescent="0.2">
      <c r="B64" s="90" t="s">
        <v>76</v>
      </c>
      <c r="C64" s="86"/>
      <c r="D64" s="86"/>
      <c r="E64" s="86"/>
      <c r="F64" s="86"/>
      <c r="G64" s="85"/>
      <c r="H64" s="86"/>
      <c r="I64" s="86"/>
      <c r="J64" s="86"/>
      <c r="K64" s="86">
        <v>97.5</v>
      </c>
      <c r="L64" s="86"/>
      <c r="M64" s="86"/>
      <c r="N64" s="86"/>
      <c r="O64" s="86"/>
      <c r="P64" s="86"/>
      <c r="Q64" s="86"/>
      <c r="R64" s="99"/>
      <c r="S64" s="35">
        <f t="shared" si="5"/>
        <v>97.5</v>
      </c>
    </row>
    <row r="65" spans="2:19" x14ac:dyDescent="0.2">
      <c r="B65" s="90" t="s">
        <v>77</v>
      </c>
      <c r="C65" s="86"/>
      <c r="D65" s="86"/>
      <c r="E65" s="86"/>
      <c r="F65" s="86"/>
      <c r="G65" s="85"/>
      <c r="H65" s="86"/>
      <c r="I65" s="86"/>
      <c r="J65" s="86"/>
      <c r="K65" s="86">
        <v>265</v>
      </c>
      <c r="L65" s="86"/>
      <c r="M65" s="86"/>
      <c r="N65" s="86"/>
      <c r="O65" s="86"/>
      <c r="P65" s="86"/>
      <c r="Q65" s="86"/>
      <c r="R65" s="99"/>
      <c r="S65" s="35">
        <f t="shared" si="5"/>
        <v>265</v>
      </c>
    </row>
    <row r="66" spans="2:19" ht="13.5" thickBot="1" x14ac:dyDescent="0.25">
      <c r="B66" s="92" t="s">
        <v>78</v>
      </c>
      <c r="C66" s="93"/>
      <c r="D66" s="93"/>
      <c r="E66" s="93">
        <v>115</v>
      </c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4"/>
      <c r="Q66" s="93"/>
      <c r="R66" s="100"/>
      <c r="S66" s="101">
        <f t="shared" si="5"/>
        <v>115</v>
      </c>
    </row>
    <row r="67" spans="2:19" ht="13.5" thickBot="1" x14ac:dyDescent="0.25">
      <c r="B67" s="200" t="s">
        <v>82</v>
      </c>
      <c r="C67" s="199">
        <f>SUM(C59:C66)</f>
        <v>0</v>
      </c>
      <c r="D67" s="199">
        <f t="shared" ref="D67:R67" si="6">SUM(D59:D66)</f>
        <v>0</v>
      </c>
      <c r="E67" s="199">
        <f t="shared" si="6"/>
        <v>330</v>
      </c>
      <c r="F67" s="199">
        <f t="shared" si="6"/>
        <v>322.5</v>
      </c>
      <c r="G67" s="199">
        <f t="shared" si="6"/>
        <v>0</v>
      </c>
      <c r="H67" s="199">
        <f t="shared" si="6"/>
        <v>0</v>
      </c>
      <c r="I67" s="199">
        <f t="shared" si="6"/>
        <v>0</v>
      </c>
      <c r="J67" s="199">
        <f t="shared" si="6"/>
        <v>0</v>
      </c>
      <c r="K67" s="199">
        <f t="shared" si="6"/>
        <v>577.5</v>
      </c>
      <c r="L67" s="199">
        <f t="shared" si="6"/>
        <v>322.5</v>
      </c>
      <c r="M67" s="199">
        <f t="shared" si="6"/>
        <v>0</v>
      </c>
      <c r="N67" s="199">
        <f t="shared" si="6"/>
        <v>0</v>
      </c>
      <c r="O67" s="199">
        <f t="shared" si="6"/>
        <v>0</v>
      </c>
      <c r="P67" s="199">
        <f t="shared" si="6"/>
        <v>0</v>
      </c>
      <c r="Q67" s="199">
        <f t="shared" si="6"/>
        <v>97.5</v>
      </c>
      <c r="R67" s="201">
        <f t="shared" si="6"/>
        <v>0</v>
      </c>
      <c r="S67" s="120">
        <f>SUM(S59:S66)</f>
        <v>1650</v>
      </c>
    </row>
    <row r="68" spans="2:19" x14ac:dyDescent="0.2">
      <c r="B68" s="196"/>
      <c r="C68" s="199"/>
      <c r="D68" s="19"/>
      <c r="E68" s="199">
        <v>215</v>
      </c>
      <c r="F68" s="19">
        <v>253.75</v>
      </c>
      <c r="G68" s="199"/>
      <c r="H68" s="19"/>
      <c r="I68" s="199"/>
      <c r="J68" s="19"/>
      <c r="K68" s="199">
        <v>437</v>
      </c>
      <c r="L68" s="199">
        <v>322.5</v>
      </c>
      <c r="M68" s="19"/>
      <c r="N68" s="199"/>
      <c r="O68" s="19"/>
      <c r="P68" s="199"/>
      <c r="Q68" s="19"/>
      <c r="R68" s="199"/>
      <c r="S68" s="197"/>
    </row>
    <row r="69" spans="2:19" ht="13.5" thickBot="1" x14ac:dyDescent="0.25">
      <c r="B69" s="198"/>
      <c r="C69" s="203"/>
      <c r="D69" s="23"/>
      <c r="E69" s="206" t="s">
        <v>107</v>
      </c>
      <c r="F69" s="208" t="s">
        <v>110</v>
      </c>
      <c r="G69" s="203"/>
      <c r="H69" s="23"/>
      <c r="I69" s="203"/>
      <c r="J69" s="23"/>
      <c r="K69" s="208" t="s">
        <v>111</v>
      </c>
      <c r="L69" s="202" t="s">
        <v>106</v>
      </c>
      <c r="M69" s="23"/>
      <c r="N69" s="203"/>
      <c r="O69" s="23"/>
      <c r="P69" s="203"/>
      <c r="Q69" s="23"/>
      <c r="R69" s="203"/>
      <c r="S69" s="24"/>
    </row>
    <row r="70" spans="2:19" ht="6.75" customHeight="1" thickBot="1" x14ac:dyDescent="0.25">
      <c r="B70" s="195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</row>
    <row r="71" spans="2:19" ht="16.5" thickBot="1" x14ac:dyDescent="0.3">
      <c r="B71" s="207" t="s">
        <v>109</v>
      </c>
      <c r="C71" s="204">
        <f t="shared" ref="C71:R71" si="7">+C67-C53-C68</f>
        <v>53.75</v>
      </c>
      <c r="D71" s="204">
        <f t="shared" si="7"/>
        <v>2.75</v>
      </c>
      <c r="E71" s="204">
        <f t="shared" si="7"/>
        <v>46.25</v>
      </c>
      <c r="F71" s="204">
        <f t="shared" si="7"/>
        <v>0</v>
      </c>
      <c r="G71" s="204">
        <f t="shared" si="7"/>
        <v>89.25</v>
      </c>
      <c r="H71" s="204">
        <f t="shared" si="7"/>
        <v>0</v>
      </c>
      <c r="I71" s="204">
        <f t="shared" si="7"/>
        <v>0</v>
      </c>
      <c r="J71" s="205">
        <f t="shared" si="7"/>
        <v>-10</v>
      </c>
      <c r="K71" s="204">
        <f t="shared" si="7"/>
        <v>0</v>
      </c>
      <c r="L71" s="204">
        <f t="shared" si="7"/>
        <v>0</v>
      </c>
      <c r="M71" s="204">
        <f t="shared" si="7"/>
        <v>0</v>
      </c>
      <c r="N71" s="204">
        <f t="shared" si="7"/>
        <v>0</v>
      </c>
      <c r="O71" s="204">
        <f t="shared" si="7"/>
        <v>2.25</v>
      </c>
      <c r="P71" s="204">
        <f t="shared" si="7"/>
        <v>0</v>
      </c>
      <c r="Q71" s="204">
        <f t="shared" si="7"/>
        <v>336.75</v>
      </c>
      <c r="R71" s="204">
        <f t="shared" si="7"/>
        <v>0</v>
      </c>
      <c r="S71" s="204">
        <f>SUM(C71:R71)</f>
        <v>521</v>
      </c>
    </row>
  </sheetData>
  <mergeCells count="57">
    <mergeCell ref="P53:P56"/>
    <mergeCell ref="R53:R56"/>
    <mergeCell ref="B34:B35"/>
    <mergeCell ref="G53:G56"/>
    <mergeCell ref="H53:H56"/>
    <mergeCell ref="N34:N35"/>
    <mergeCell ref="O34:O35"/>
    <mergeCell ref="J34:J35"/>
    <mergeCell ref="K34:K35"/>
    <mergeCell ref="L34:L35"/>
    <mergeCell ref="M53:M56"/>
    <mergeCell ref="N53:N56"/>
    <mergeCell ref="O53:O56"/>
    <mergeCell ref="C53:C56"/>
    <mergeCell ref="D53:D56"/>
    <mergeCell ref="E53:E56"/>
    <mergeCell ref="F53:F56"/>
    <mergeCell ref="B53:B56"/>
    <mergeCell ref="S34:S35"/>
    <mergeCell ref="N11:N12"/>
    <mergeCell ref="O11:O12"/>
    <mergeCell ref="P11:P12"/>
    <mergeCell ref="I53:I56"/>
    <mergeCell ref="J53:J56"/>
    <mergeCell ref="K53:K56"/>
    <mergeCell ref="L53:L56"/>
    <mergeCell ref="S53:S56"/>
    <mergeCell ref="Q53:Q56"/>
    <mergeCell ref="P34:P35"/>
    <mergeCell ref="Q34:Q35"/>
    <mergeCell ref="R34:R35"/>
    <mergeCell ref="R11:R12"/>
    <mergeCell ref="M11:M12"/>
    <mergeCell ref="I34:I35"/>
    <mergeCell ref="M34:M35"/>
    <mergeCell ref="C34:C35"/>
    <mergeCell ref="D34:D35"/>
    <mergeCell ref="E34:E35"/>
    <mergeCell ref="F34:F35"/>
    <mergeCell ref="G34:G35"/>
    <mergeCell ref="H34:H35"/>
    <mergeCell ref="C1:Q1"/>
    <mergeCell ref="R1:S1"/>
    <mergeCell ref="A2:S2"/>
    <mergeCell ref="C11:C12"/>
    <mergeCell ref="D11:D12"/>
    <mergeCell ref="E11:E12"/>
    <mergeCell ref="S11:S12"/>
    <mergeCell ref="L11:L12"/>
    <mergeCell ref="J11:J12"/>
    <mergeCell ref="Q11:Q12"/>
    <mergeCell ref="I11:I12"/>
    <mergeCell ref="K11:K12"/>
    <mergeCell ref="H11:H12"/>
    <mergeCell ref="G11:G12"/>
    <mergeCell ref="B11:B12"/>
    <mergeCell ref="F11:F12"/>
  </mergeCells>
  <pageMargins left="0.2" right="0.2" top="0.25" bottom="0.25" header="0.3" footer="0.3"/>
  <pageSetup scale="59" orientation="landscape" horizontalDpi="4294967293" verticalDpi="300" r:id="rId1"/>
  <ignoredErrors>
    <ignoredError sqref="G51:T56" formulaRange="1"/>
  </ignoredError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00000"/>
  </sheetPr>
  <dimension ref="A1:AB27"/>
  <sheetViews>
    <sheetView showGridLines="0" workbookViewId="0">
      <selection activeCell="F43" sqref="F43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28" ht="60.75" customHeight="1" x14ac:dyDescent="0.55000000000000004">
      <c r="C1" s="771" t="s">
        <v>85</v>
      </c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R1" s="169"/>
      <c r="S1" s="129"/>
      <c r="T1" s="129"/>
      <c r="U1" s="129"/>
      <c r="V1" s="129"/>
      <c r="W1" s="129"/>
      <c r="X1" s="129"/>
      <c r="Y1" s="129"/>
      <c r="Z1" s="129"/>
      <c r="AA1" s="129"/>
      <c r="AB1" s="129"/>
    </row>
    <row r="2" spans="1:28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</row>
    <row r="3" spans="1:28" ht="3" customHeight="1" thickBot="1" x14ac:dyDescent="0.35">
      <c r="C3" s="2"/>
      <c r="D3" s="2"/>
      <c r="E3" s="2"/>
      <c r="F3" s="3"/>
      <c r="K3" s="2"/>
      <c r="L3" s="3"/>
    </row>
    <row r="4" spans="1:28" x14ac:dyDescent="0.2">
      <c r="C4" s="108"/>
      <c r="D4" s="5"/>
      <c r="E4" s="6"/>
      <c r="F4" s="49"/>
      <c r="G4" s="49"/>
      <c r="H4" s="49"/>
      <c r="I4" s="111"/>
      <c r="J4" s="114"/>
      <c r="K4" s="4"/>
      <c r="L4" s="72"/>
      <c r="M4" s="7"/>
      <c r="N4" s="117"/>
      <c r="O4" s="49"/>
      <c r="P4" s="120"/>
      <c r="Q4" s="122"/>
      <c r="R4" s="126"/>
    </row>
    <row r="5" spans="1:28" x14ac:dyDescent="0.2">
      <c r="C5" s="109"/>
      <c r="D5" s="11"/>
      <c r="E5" s="13"/>
      <c r="F5" s="50"/>
      <c r="G5" s="50"/>
      <c r="H5" s="50"/>
      <c r="I5" s="112"/>
      <c r="J5" s="115"/>
      <c r="K5" s="10"/>
      <c r="L5" s="73"/>
      <c r="M5" s="14"/>
      <c r="N5" s="118"/>
      <c r="O5" s="50"/>
      <c r="P5" s="36"/>
      <c r="Q5" s="123"/>
      <c r="R5" s="127"/>
    </row>
    <row r="6" spans="1:28" x14ac:dyDescent="0.2">
      <c r="B6" s="1" t="s">
        <v>0</v>
      </c>
      <c r="C6" s="109"/>
      <c r="D6" s="11"/>
      <c r="E6" s="13"/>
      <c r="F6" s="50"/>
      <c r="G6" s="50"/>
      <c r="H6" s="50"/>
      <c r="I6" s="112"/>
      <c r="J6" s="115"/>
      <c r="K6" s="10"/>
      <c r="L6" s="73"/>
      <c r="M6" s="14"/>
      <c r="N6" s="118"/>
      <c r="O6" s="50"/>
      <c r="P6" s="36"/>
      <c r="Q6" s="123"/>
      <c r="R6" s="127"/>
    </row>
    <row r="7" spans="1:28" ht="6" customHeight="1" x14ac:dyDescent="0.2">
      <c r="C7" s="109"/>
      <c r="D7" s="11"/>
      <c r="E7" s="13"/>
      <c r="F7" s="50"/>
      <c r="G7" s="50"/>
      <c r="H7" s="50"/>
      <c r="I7" s="112"/>
      <c r="J7" s="115"/>
      <c r="K7" s="10"/>
      <c r="L7" s="73"/>
      <c r="M7" s="14"/>
      <c r="N7" s="118"/>
      <c r="O7" s="50"/>
      <c r="P7" s="36"/>
      <c r="Q7" s="123"/>
      <c r="R7" s="127"/>
    </row>
    <row r="8" spans="1:28" s="17" customFormat="1" ht="14.25" thickBot="1" x14ac:dyDescent="0.3">
      <c r="C8" s="110"/>
      <c r="D8" s="40"/>
      <c r="E8" s="41"/>
      <c r="F8" s="51"/>
      <c r="G8" s="51"/>
      <c r="H8" s="51"/>
      <c r="I8" s="113"/>
      <c r="J8" s="116"/>
      <c r="K8" s="39"/>
      <c r="L8" s="74"/>
      <c r="M8" s="42"/>
      <c r="N8" s="119"/>
      <c r="O8" s="51"/>
      <c r="P8" s="121"/>
      <c r="Q8" s="124"/>
      <c r="R8" s="128"/>
    </row>
    <row r="9" spans="1:28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18</v>
      </c>
      <c r="L9" s="61" t="s">
        <v>21</v>
      </c>
      <c r="M9" s="61" t="s">
        <v>17</v>
      </c>
      <c r="N9" s="61" t="s">
        <v>17</v>
      </c>
      <c r="O9" s="69" t="s">
        <v>20</v>
      </c>
      <c r="P9" s="61" t="s">
        <v>19</v>
      </c>
      <c r="Q9" s="61" t="s">
        <v>19</v>
      </c>
      <c r="R9" s="125" t="s">
        <v>21</v>
      </c>
    </row>
    <row r="10" spans="1:28" s="62" customFormat="1" ht="12" customHeight="1" thickBot="1" x14ac:dyDescent="0.2">
      <c r="C10" s="70" t="s">
        <v>29</v>
      </c>
      <c r="D10" s="63" t="s">
        <v>3</v>
      </c>
      <c r="E10" s="63" t="s">
        <v>23</v>
      </c>
      <c r="F10" s="63" t="s">
        <v>83</v>
      </c>
      <c r="G10" s="63" t="s">
        <v>27</v>
      </c>
      <c r="H10" s="63" t="s">
        <v>1</v>
      </c>
      <c r="I10" s="63" t="s">
        <v>25</v>
      </c>
      <c r="J10" s="63" t="s">
        <v>84</v>
      </c>
      <c r="K10" s="63" t="s">
        <v>2</v>
      </c>
      <c r="L10" s="63" t="s">
        <v>69</v>
      </c>
      <c r="M10" s="63" t="s">
        <v>26</v>
      </c>
      <c r="N10" s="63" t="s">
        <v>4</v>
      </c>
      <c r="O10" s="63" t="s">
        <v>22</v>
      </c>
      <c r="P10" s="64" t="s">
        <v>68</v>
      </c>
      <c r="Q10" s="64" t="s">
        <v>68</v>
      </c>
      <c r="R10" s="63" t="s">
        <v>69</v>
      </c>
    </row>
    <row r="11" spans="1:28" x14ac:dyDescent="0.2">
      <c r="B11" s="170" t="s">
        <v>88</v>
      </c>
      <c r="C11" s="177">
        <v>31</v>
      </c>
      <c r="D11" s="178">
        <v>64</v>
      </c>
      <c r="E11" s="177">
        <v>37</v>
      </c>
      <c r="F11" s="178">
        <v>47</v>
      </c>
      <c r="G11" s="179">
        <v>59</v>
      </c>
      <c r="H11" s="177">
        <v>31</v>
      </c>
      <c r="I11" s="180">
        <v>23</v>
      </c>
      <c r="J11" s="178">
        <v>36</v>
      </c>
      <c r="K11" s="180">
        <v>34</v>
      </c>
      <c r="L11" s="178">
        <v>62</v>
      </c>
      <c r="M11" s="180">
        <v>34</v>
      </c>
      <c r="N11" s="178">
        <v>36</v>
      </c>
      <c r="O11" s="177">
        <v>32</v>
      </c>
      <c r="P11" s="178">
        <v>34</v>
      </c>
      <c r="Q11" s="179">
        <v>42</v>
      </c>
      <c r="R11" s="177">
        <v>41</v>
      </c>
    </row>
    <row r="12" spans="1:28" x14ac:dyDescent="0.2">
      <c r="B12" s="171" t="s">
        <v>89</v>
      </c>
      <c r="C12" s="181">
        <v>34</v>
      </c>
      <c r="D12" s="182">
        <v>30</v>
      </c>
      <c r="E12" s="181">
        <v>44</v>
      </c>
      <c r="F12" s="182">
        <v>12</v>
      </c>
      <c r="G12" s="183">
        <v>44</v>
      </c>
      <c r="H12" s="182">
        <v>31</v>
      </c>
      <c r="I12" s="184">
        <v>30</v>
      </c>
      <c r="J12" s="181">
        <v>49</v>
      </c>
      <c r="K12" s="183">
        <v>47</v>
      </c>
      <c r="L12" s="182">
        <v>24</v>
      </c>
      <c r="M12" s="183">
        <v>31</v>
      </c>
      <c r="N12" s="182">
        <v>16</v>
      </c>
      <c r="O12" s="181">
        <v>60</v>
      </c>
      <c r="P12" s="181">
        <v>52</v>
      </c>
      <c r="Q12" s="184">
        <v>23</v>
      </c>
      <c r="R12" s="182">
        <v>33</v>
      </c>
    </row>
    <row r="13" spans="1:28" x14ac:dyDescent="0.2">
      <c r="B13" s="172" t="s">
        <v>90</v>
      </c>
      <c r="C13" s="185">
        <v>17</v>
      </c>
      <c r="D13" s="186">
        <v>47</v>
      </c>
      <c r="E13" s="186">
        <v>34</v>
      </c>
      <c r="F13" s="186">
        <v>36</v>
      </c>
      <c r="G13" s="187">
        <v>39</v>
      </c>
      <c r="H13" s="185">
        <v>18</v>
      </c>
      <c r="I13" s="188">
        <v>40</v>
      </c>
      <c r="J13" s="185">
        <v>24</v>
      </c>
      <c r="K13" s="188">
        <v>44</v>
      </c>
      <c r="L13" s="186">
        <v>27</v>
      </c>
      <c r="M13" s="187">
        <v>39</v>
      </c>
      <c r="N13" s="185">
        <v>24</v>
      </c>
      <c r="O13" s="185">
        <v>25</v>
      </c>
      <c r="P13" s="186">
        <v>40</v>
      </c>
      <c r="Q13" s="187">
        <v>29</v>
      </c>
      <c r="R13" s="186">
        <v>41</v>
      </c>
    </row>
    <row r="14" spans="1:28" x14ac:dyDescent="0.2">
      <c r="B14" s="172" t="s">
        <v>91</v>
      </c>
      <c r="C14" s="185">
        <v>25</v>
      </c>
      <c r="D14" s="185">
        <v>42</v>
      </c>
      <c r="E14" s="186">
        <v>61</v>
      </c>
      <c r="F14" s="185">
        <v>41</v>
      </c>
      <c r="G14" s="188">
        <v>49</v>
      </c>
      <c r="H14" s="186">
        <v>46</v>
      </c>
      <c r="I14" s="188">
        <v>53</v>
      </c>
      <c r="J14" s="185">
        <v>53</v>
      </c>
      <c r="K14" s="188">
        <v>53</v>
      </c>
      <c r="L14" s="185">
        <v>19</v>
      </c>
      <c r="M14" s="187">
        <v>46</v>
      </c>
      <c r="N14" s="185">
        <v>52</v>
      </c>
      <c r="O14" s="186">
        <v>54</v>
      </c>
      <c r="P14" s="186">
        <v>59</v>
      </c>
      <c r="Q14" s="190">
        <v>81</v>
      </c>
      <c r="R14" s="185">
        <v>40</v>
      </c>
    </row>
    <row r="15" spans="1:28" x14ac:dyDescent="0.2">
      <c r="B15" s="171" t="s">
        <v>92</v>
      </c>
      <c r="C15" s="182">
        <v>42</v>
      </c>
      <c r="D15" s="181">
        <v>39</v>
      </c>
      <c r="E15" s="181">
        <v>31</v>
      </c>
      <c r="F15" s="181">
        <v>31</v>
      </c>
      <c r="G15" s="184">
        <v>23</v>
      </c>
      <c r="H15" s="181">
        <v>51</v>
      </c>
      <c r="I15" s="184">
        <v>16</v>
      </c>
      <c r="J15" s="182">
        <v>38</v>
      </c>
      <c r="K15" s="184">
        <v>33</v>
      </c>
      <c r="L15" s="181">
        <v>47</v>
      </c>
      <c r="M15" s="184">
        <v>31</v>
      </c>
      <c r="N15" s="182">
        <v>28</v>
      </c>
      <c r="O15" s="181">
        <v>35</v>
      </c>
      <c r="P15" s="181">
        <v>40</v>
      </c>
      <c r="Q15" s="184">
        <v>36</v>
      </c>
      <c r="R15" s="181">
        <v>42</v>
      </c>
    </row>
    <row r="16" spans="1:28" x14ac:dyDescent="0.2">
      <c r="B16" s="172" t="s">
        <v>93</v>
      </c>
      <c r="C16" s="186">
        <v>33</v>
      </c>
      <c r="D16" s="185">
        <v>28</v>
      </c>
      <c r="E16" s="185">
        <v>11</v>
      </c>
      <c r="F16" s="186">
        <v>77</v>
      </c>
      <c r="G16" s="185">
        <v>26</v>
      </c>
      <c r="H16" s="185">
        <v>27</v>
      </c>
      <c r="I16" s="186">
        <v>41</v>
      </c>
      <c r="J16" s="185">
        <v>22</v>
      </c>
      <c r="K16" s="186">
        <v>59</v>
      </c>
      <c r="L16" s="185">
        <v>18</v>
      </c>
      <c r="M16" s="191">
        <v>33</v>
      </c>
      <c r="N16" s="185">
        <v>33</v>
      </c>
      <c r="O16" s="186">
        <v>35</v>
      </c>
      <c r="P16" s="186">
        <v>21</v>
      </c>
      <c r="Q16" s="185">
        <v>27</v>
      </c>
      <c r="R16" s="186">
        <v>31</v>
      </c>
    </row>
    <row r="17" spans="2:18" x14ac:dyDescent="0.2">
      <c r="B17" s="172" t="s">
        <v>94</v>
      </c>
      <c r="C17" s="185">
        <v>17</v>
      </c>
      <c r="D17" s="186">
        <v>35</v>
      </c>
      <c r="E17" s="185">
        <v>31</v>
      </c>
      <c r="F17" s="186">
        <v>39</v>
      </c>
      <c r="G17" s="186">
        <v>29</v>
      </c>
      <c r="H17" s="186">
        <v>33</v>
      </c>
      <c r="I17" s="185">
        <v>24</v>
      </c>
      <c r="J17" s="186">
        <v>34</v>
      </c>
      <c r="K17" s="185">
        <v>37</v>
      </c>
      <c r="L17" s="185">
        <v>19</v>
      </c>
      <c r="M17" s="191">
        <v>25</v>
      </c>
      <c r="N17" s="186">
        <v>52</v>
      </c>
      <c r="O17" s="185">
        <v>27</v>
      </c>
      <c r="P17" s="185">
        <v>22</v>
      </c>
      <c r="Q17" s="185">
        <v>31</v>
      </c>
      <c r="R17" s="186">
        <v>37</v>
      </c>
    </row>
    <row r="18" spans="2:18" x14ac:dyDescent="0.2">
      <c r="B18" s="171" t="s">
        <v>95</v>
      </c>
      <c r="C18" s="185">
        <v>34</v>
      </c>
      <c r="D18" s="185">
        <v>17</v>
      </c>
      <c r="E18" s="186">
        <v>35</v>
      </c>
      <c r="F18" s="185">
        <v>13</v>
      </c>
      <c r="G18" s="185">
        <v>28</v>
      </c>
      <c r="H18" s="186">
        <v>66</v>
      </c>
      <c r="I18" s="185">
        <v>31</v>
      </c>
      <c r="J18" s="186">
        <v>37</v>
      </c>
      <c r="K18" s="186">
        <v>69</v>
      </c>
      <c r="L18" s="186">
        <v>47</v>
      </c>
      <c r="M18" s="194">
        <v>26</v>
      </c>
      <c r="N18" s="186">
        <v>39</v>
      </c>
      <c r="O18" s="186">
        <v>28</v>
      </c>
      <c r="P18" s="185">
        <v>21</v>
      </c>
      <c r="Q18" s="186">
        <v>46</v>
      </c>
      <c r="R18" s="185">
        <v>19</v>
      </c>
    </row>
    <row r="19" spans="2:18" x14ac:dyDescent="0.2">
      <c r="B19" s="172" t="s">
        <v>96</v>
      </c>
      <c r="C19" s="185">
        <v>37</v>
      </c>
      <c r="D19" s="185">
        <v>34</v>
      </c>
      <c r="E19" s="185">
        <v>39</v>
      </c>
      <c r="F19" s="186">
        <v>48</v>
      </c>
      <c r="G19" s="186">
        <v>45</v>
      </c>
      <c r="H19" s="185">
        <v>25</v>
      </c>
      <c r="I19" s="186">
        <v>50</v>
      </c>
      <c r="J19" s="185">
        <v>31</v>
      </c>
      <c r="K19" s="186">
        <v>40</v>
      </c>
      <c r="L19" s="186">
        <v>69</v>
      </c>
      <c r="M19" s="186">
        <v>40</v>
      </c>
      <c r="N19" s="186">
        <v>42</v>
      </c>
      <c r="O19" s="185">
        <v>26</v>
      </c>
      <c r="P19" s="185">
        <v>28</v>
      </c>
      <c r="Q19" s="186">
        <v>43</v>
      </c>
      <c r="R19" s="185">
        <v>23</v>
      </c>
    </row>
    <row r="20" spans="2:18" x14ac:dyDescent="0.2">
      <c r="B20" s="172" t="s">
        <v>97</v>
      </c>
      <c r="C20" s="185">
        <v>22</v>
      </c>
      <c r="D20" s="185">
        <v>51</v>
      </c>
      <c r="E20" s="186">
        <v>42</v>
      </c>
      <c r="F20" s="186">
        <v>50</v>
      </c>
      <c r="G20" s="185">
        <v>41</v>
      </c>
      <c r="H20" s="186">
        <v>34</v>
      </c>
      <c r="I20" s="185">
        <v>39</v>
      </c>
      <c r="J20" s="185">
        <v>35</v>
      </c>
      <c r="K20" s="186">
        <v>56</v>
      </c>
      <c r="L20" s="186">
        <v>38</v>
      </c>
      <c r="M20" s="191">
        <v>31</v>
      </c>
      <c r="N20" s="186">
        <v>54</v>
      </c>
      <c r="O20" s="185">
        <v>26</v>
      </c>
      <c r="P20" s="185">
        <v>29</v>
      </c>
      <c r="Q20" s="186">
        <v>46</v>
      </c>
      <c r="R20" s="185">
        <v>22</v>
      </c>
    </row>
    <row r="21" spans="2:18" x14ac:dyDescent="0.2">
      <c r="B21" s="171" t="s">
        <v>98</v>
      </c>
      <c r="C21" s="181">
        <v>36</v>
      </c>
      <c r="D21" s="185">
        <v>14</v>
      </c>
      <c r="E21" s="186">
        <v>59</v>
      </c>
      <c r="F21" s="186">
        <v>47</v>
      </c>
      <c r="G21" s="185">
        <v>27</v>
      </c>
      <c r="H21" s="185">
        <v>26</v>
      </c>
      <c r="I21" s="185">
        <v>31</v>
      </c>
      <c r="J21" s="186">
        <v>31</v>
      </c>
      <c r="K21" s="185">
        <v>31</v>
      </c>
      <c r="L21" s="186">
        <v>26</v>
      </c>
      <c r="M21" s="194">
        <v>28</v>
      </c>
      <c r="N21" s="186">
        <v>39</v>
      </c>
      <c r="O21" s="185">
        <v>11</v>
      </c>
      <c r="P21" s="186">
        <v>36</v>
      </c>
      <c r="Q21" s="186">
        <v>61</v>
      </c>
      <c r="R21" s="185">
        <v>16</v>
      </c>
    </row>
    <row r="22" spans="2:18" x14ac:dyDescent="0.2">
      <c r="B22" s="172" t="s">
        <v>99</v>
      </c>
      <c r="C22" s="181">
        <v>39</v>
      </c>
      <c r="D22" s="185">
        <v>48</v>
      </c>
      <c r="E22" s="185">
        <v>34</v>
      </c>
      <c r="F22" s="186">
        <v>35</v>
      </c>
      <c r="G22" s="185">
        <v>48</v>
      </c>
      <c r="H22" s="185">
        <v>40</v>
      </c>
      <c r="I22" s="186">
        <v>40</v>
      </c>
      <c r="J22" s="186">
        <v>40</v>
      </c>
      <c r="K22" s="186">
        <v>51</v>
      </c>
      <c r="L22" s="186">
        <v>45</v>
      </c>
      <c r="M22" s="194">
        <v>36</v>
      </c>
      <c r="N22" s="182">
        <v>25</v>
      </c>
      <c r="O22" s="185">
        <v>26</v>
      </c>
      <c r="P22" s="186">
        <v>70</v>
      </c>
      <c r="Q22" s="190">
        <v>81</v>
      </c>
      <c r="R22" s="185">
        <v>23</v>
      </c>
    </row>
    <row r="23" spans="2:18" x14ac:dyDescent="0.2">
      <c r="B23" s="171" t="s">
        <v>100</v>
      </c>
      <c r="C23" s="185">
        <v>39</v>
      </c>
      <c r="D23" s="186">
        <v>40</v>
      </c>
      <c r="E23" s="185">
        <v>32</v>
      </c>
      <c r="F23" s="185">
        <v>40</v>
      </c>
      <c r="G23" s="186">
        <v>47</v>
      </c>
      <c r="H23" s="185">
        <v>34</v>
      </c>
      <c r="I23" s="186">
        <v>38</v>
      </c>
      <c r="J23" s="186">
        <v>53</v>
      </c>
      <c r="K23" s="186">
        <v>45</v>
      </c>
      <c r="L23" s="186">
        <v>40</v>
      </c>
      <c r="M23" s="194">
        <v>26</v>
      </c>
      <c r="N23" s="186">
        <v>42</v>
      </c>
      <c r="O23" s="185">
        <v>34</v>
      </c>
      <c r="P23" s="185">
        <v>27</v>
      </c>
      <c r="Q23" s="186">
        <v>34</v>
      </c>
      <c r="R23" s="185">
        <v>23</v>
      </c>
    </row>
    <row r="24" spans="2:18" x14ac:dyDescent="0.2">
      <c r="B24" s="172" t="s">
        <v>101</v>
      </c>
      <c r="C24" s="185">
        <v>23</v>
      </c>
      <c r="D24" s="186">
        <v>34</v>
      </c>
      <c r="E24" s="186">
        <v>63</v>
      </c>
      <c r="F24" s="185">
        <v>40</v>
      </c>
      <c r="G24" s="186">
        <v>38</v>
      </c>
      <c r="H24" s="185">
        <v>48</v>
      </c>
      <c r="I24" s="185">
        <v>33</v>
      </c>
      <c r="J24" s="186">
        <v>68</v>
      </c>
      <c r="K24" s="185">
        <v>45</v>
      </c>
      <c r="L24" s="186">
        <v>41</v>
      </c>
      <c r="M24" s="194">
        <v>33</v>
      </c>
      <c r="N24" s="186">
        <v>64</v>
      </c>
      <c r="O24" s="186">
        <v>51</v>
      </c>
      <c r="P24" s="185">
        <v>30</v>
      </c>
      <c r="Q24" s="186">
        <v>45</v>
      </c>
      <c r="R24" s="185">
        <v>16</v>
      </c>
    </row>
    <row r="25" spans="2:18" ht="13.5" thickBot="1" x14ac:dyDescent="0.25">
      <c r="B25" s="173" t="s">
        <v>102</v>
      </c>
      <c r="C25" s="185">
        <v>52</v>
      </c>
      <c r="D25" s="185">
        <v>42</v>
      </c>
      <c r="E25" s="186">
        <v>65</v>
      </c>
      <c r="F25" s="186">
        <v>52</v>
      </c>
      <c r="G25" s="185">
        <v>33</v>
      </c>
      <c r="H25" s="185">
        <v>24</v>
      </c>
      <c r="I25" s="186">
        <v>35</v>
      </c>
      <c r="J25" s="186">
        <v>54</v>
      </c>
      <c r="K25" s="186">
        <v>43</v>
      </c>
      <c r="L25" s="185">
        <v>35</v>
      </c>
      <c r="M25" s="194">
        <v>17</v>
      </c>
      <c r="N25" s="186">
        <v>54</v>
      </c>
      <c r="O25" s="186">
        <v>51</v>
      </c>
      <c r="P25" s="186">
        <v>48</v>
      </c>
      <c r="Q25" s="187">
        <v>50</v>
      </c>
      <c r="R25" s="185">
        <v>33</v>
      </c>
    </row>
    <row r="26" spans="2:18" ht="13.5" thickBot="1" x14ac:dyDescent="0.25">
      <c r="B26" s="174" t="s">
        <v>103</v>
      </c>
      <c r="C26" s="175">
        <f t="shared" ref="C26:K26" si="0">SUM(C11:C25)</f>
        <v>481</v>
      </c>
      <c r="D26" s="175">
        <f t="shared" si="0"/>
        <v>565</v>
      </c>
      <c r="E26" s="175">
        <f t="shared" si="0"/>
        <v>618</v>
      </c>
      <c r="F26" s="175">
        <f t="shared" si="0"/>
        <v>608</v>
      </c>
      <c r="G26" s="175">
        <f t="shared" si="0"/>
        <v>576</v>
      </c>
      <c r="H26" s="175">
        <f t="shared" si="0"/>
        <v>534</v>
      </c>
      <c r="I26" s="175">
        <f t="shared" si="0"/>
        <v>524</v>
      </c>
      <c r="J26" s="175">
        <f t="shared" si="0"/>
        <v>605</v>
      </c>
      <c r="K26" s="175">
        <f t="shared" si="0"/>
        <v>687</v>
      </c>
      <c r="L26" s="175">
        <f>SUM(L11:L25)</f>
        <v>557</v>
      </c>
      <c r="M26" s="175">
        <f t="shared" ref="M26:R26" si="1">SUM(M11:M25)</f>
        <v>476</v>
      </c>
      <c r="N26" s="175">
        <f t="shared" si="1"/>
        <v>600</v>
      </c>
      <c r="O26" s="175">
        <f t="shared" si="1"/>
        <v>521</v>
      </c>
      <c r="P26" s="175">
        <f t="shared" si="1"/>
        <v>557</v>
      </c>
      <c r="Q26" s="175">
        <f t="shared" si="1"/>
        <v>675</v>
      </c>
      <c r="R26" s="175">
        <f t="shared" si="1"/>
        <v>440</v>
      </c>
    </row>
    <row r="27" spans="2:18" ht="13.5" thickBot="1" x14ac:dyDescent="0.25">
      <c r="B27" s="174" t="s">
        <v>104</v>
      </c>
      <c r="C27" s="176">
        <f>+C26/15</f>
        <v>32.06666666666667</v>
      </c>
      <c r="D27" s="176">
        <f t="shared" ref="D27:R27" si="2">+D26/15</f>
        <v>37.666666666666664</v>
      </c>
      <c r="E27" s="176">
        <f t="shared" si="2"/>
        <v>41.2</v>
      </c>
      <c r="F27" s="176">
        <f t="shared" si="2"/>
        <v>40.533333333333331</v>
      </c>
      <c r="G27" s="176">
        <f t="shared" si="2"/>
        <v>38.4</v>
      </c>
      <c r="H27" s="176">
        <f t="shared" si="2"/>
        <v>35.6</v>
      </c>
      <c r="I27" s="176">
        <f t="shared" si="2"/>
        <v>34.93333333333333</v>
      </c>
      <c r="J27" s="176">
        <f t="shared" si="2"/>
        <v>40.333333333333336</v>
      </c>
      <c r="K27" s="189">
        <f t="shared" si="2"/>
        <v>45.8</v>
      </c>
      <c r="L27" s="176">
        <f t="shared" si="2"/>
        <v>37.133333333333333</v>
      </c>
      <c r="M27" s="176">
        <f t="shared" si="2"/>
        <v>31.733333333333334</v>
      </c>
      <c r="N27" s="176">
        <f t="shared" si="2"/>
        <v>40</v>
      </c>
      <c r="O27" s="176">
        <f t="shared" si="2"/>
        <v>34.733333333333334</v>
      </c>
      <c r="P27" s="176">
        <f t="shared" si="2"/>
        <v>37.133333333333333</v>
      </c>
      <c r="Q27" s="176">
        <f t="shared" si="2"/>
        <v>45</v>
      </c>
      <c r="R27" s="176">
        <f t="shared" si="2"/>
        <v>29.333333333333332</v>
      </c>
    </row>
  </sheetData>
  <mergeCells count="2">
    <mergeCell ref="C1:Q1"/>
    <mergeCell ref="A2:R2"/>
  </mergeCells>
  <pageMargins left="0.7" right="0.7" top="0.75" bottom="0.75" header="0.3" footer="0.3"/>
  <pageSetup orientation="portrait" horizontalDpi="4294967293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  <pageSetUpPr fitToPage="1"/>
  </sheetPr>
  <dimension ref="A1:S64"/>
  <sheetViews>
    <sheetView showGridLines="0" workbookViewId="0">
      <selection activeCell="B71" sqref="B71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4" width="9.28515625" style="1" bestFit="1" customWidth="1"/>
    <col min="15" max="16" width="10" style="1" customWidth="1"/>
    <col min="17" max="18" width="9.28515625" style="1" bestFit="1" customWidth="1"/>
    <col min="19" max="19" width="10.5703125" style="1" customWidth="1"/>
    <col min="20" max="16384" width="9.140625" style="1"/>
  </cols>
  <sheetData>
    <row r="1" spans="1:19" ht="60.75" customHeight="1" x14ac:dyDescent="0.55000000000000004">
      <c r="C1" s="777" t="s">
        <v>66</v>
      </c>
      <c r="D1" s="777"/>
      <c r="E1" s="777"/>
      <c r="F1" s="777"/>
      <c r="G1" s="777"/>
      <c r="H1" s="777"/>
      <c r="I1" s="777"/>
      <c r="J1" s="777"/>
      <c r="K1" s="777"/>
      <c r="L1" s="777"/>
      <c r="M1" s="777"/>
      <c r="N1" s="777"/>
      <c r="O1" s="777"/>
      <c r="P1" s="777"/>
      <c r="Q1" s="777"/>
      <c r="R1" s="772" t="s">
        <v>30</v>
      </c>
      <c r="S1" s="772"/>
    </row>
    <row r="2" spans="1:19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19" ht="3" customHeight="1" thickBot="1" x14ac:dyDescent="0.35">
      <c r="C3" s="2"/>
      <c r="D3" s="2"/>
      <c r="E3" s="2"/>
      <c r="F3" s="3"/>
      <c r="K3" s="2"/>
      <c r="L3" s="3"/>
    </row>
    <row r="4" spans="1:19" x14ac:dyDescent="0.2">
      <c r="C4" s="52"/>
      <c r="D4" s="19"/>
      <c r="E4" s="5"/>
      <c r="F4" s="49"/>
      <c r="G4" s="9"/>
      <c r="H4" s="49"/>
      <c r="I4" s="55"/>
      <c r="J4" s="6"/>
      <c r="K4" s="8"/>
      <c r="L4" s="49"/>
      <c r="M4" s="45"/>
      <c r="N4" s="7"/>
      <c r="O4" s="4"/>
      <c r="P4" s="49"/>
      <c r="Q4" s="49"/>
      <c r="R4" s="72"/>
    </row>
    <row r="5" spans="1:19" x14ac:dyDescent="0.2">
      <c r="C5" s="53"/>
      <c r="D5" s="21"/>
      <c r="E5" s="11"/>
      <c r="F5" s="50"/>
      <c r="G5" s="16"/>
      <c r="H5" s="50"/>
      <c r="I5" s="56"/>
      <c r="J5" s="13"/>
      <c r="K5" s="15"/>
      <c r="L5" s="50"/>
      <c r="M5" s="36"/>
      <c r="N5" s="14"/>
      <c r="O5" s="10"/>
      <c r="P5" s="50"/>
      <c r="Q5" s="50"/>
      <c r="R5" s="73"/>
    </row>
    <row r="6" spans="1:19" x14ac:dyDescent="0.2">
      <c r="B6" s="1" t="s">
        <v>0</v>
      </c>
      <c r="C6" s="53"/>
      <c r="D6" s="21"/>
      <c r="E6" s="11"/>
      <c r="F6" s="50"/>
      <c r="G6" s="16"/>
      <c r="H6" s="50"/>
      <c r="I6" s="56"/>
      <c r="J6" s="13"/>
      <c r="K6" s="15"/>
      <c r="L6" s="50"/>
      <c r="M6" s="46"/>
      <c r="N6" s="14"/>
      <c r="O6" s="10"/>
      <c r="P6" s="50"/>
      <c r="Q6" s="50"/>
      <c r="R6" s="73"/>
    </row>
    <row r="7" spans="1:19" ht="6" customHeight="1" x14ac:dyDescent="0.2">
      <c r="C7" s="53"/>
      <c r="D7" s="21"/>
      <c r="E7" s="11"/>
      <c r="F7" s="50"/>
      <c r="G7" s="16"/>
      <c r="H7" s="50"/>
      <c r="I7" s="56"/>
      <c r="J7" s="13"/>
      <c r="K7" s="15"/>
      <c r="L7" s="50"/>
      <c r="M7" s="36"/>
      <c r="N7" s="14"/>
      <c r="O7" s="10"/>
      <c r="P7" s="50"/>
      <c r="Q7" s="50"/>
      <c r="R7" s="73"/>
    </row>
    <row r="8" spans="1:19" s="17" customFormat="1" ht="13.5" thickBot="1" x14ac:dyDescent="0.3">
      <c r="C8" s="54"/>
      <c r="D8" s="48"/>
      <c r="E8" s="40"/>
      <c r="F8" s="51"/>
      <c r="G8" s="44"/>
      <c r="H8" s="51"/>
      <c r="I8" s="57"/>
      <c r="J8" s="41"/>
      <c r="K8" s="43"/>
      <c r="L8" s="51"/>
      <c r="M8" s="47"/>
      <c r="N8" s="42"/>
      <c r="O8" s="39"/>
      <c r="P8" s="51"/>
      <c r="Q8" s="51"/>
      <c r="R8" s="74"/>
    </row>
    <row r="9" spans="1:19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9" t="s">
        <v>15</v>
      </c>
      <c r="M9" s="69" t="s">
        <v>16</v>
      </c>
      <c r="N9" s="61" t="s">
        <v>17</v>
      </c>
      <c r="O9" s="61" t="s">
        <v>18</v>
      </c>
      <c r="P9" s="61" t="s">
        <v>19</v>
      </c>
      <c r="Q9" s="69" t="s">
        <v>20</v>
      </c>
      <c r="R9" s="61" t="s">
        <v>21</v>
      </c>
    </row>
    <row r="10" spans="1:19" s="62" customFormat="1" ht="12" customHeight="1" thickBot="1" x14ac:dyDescent="0.2">
      <c r="C10" s="65" t="s">
        <v>22</v>
      </c>
      <c r="D10" s="64" t="s">
        <v>28</v>
      </c>
      <c r="E10" s="65" t="s">
        <v>3</v>
      </c>
      <c r="F10" s="63" t="s">
        <v>1</v>
      </c>
      <c r="G10" s="63" t="s">
        <v>25</v>
      </c>
      <c r="H10" s="63" t="s">
        <v>4</v>
      </c>
      <c r="I10" s="63" t="s">
        <v>67</v>
      </c>
      <c r="J10" s="63" t="s">
        <v>23</v>
      </c>
      <c r="K10" s="64" t="s">
        <v>5</v>
      </c>
      <c r="L10" s="65" t="s">
        <v>27</v>
      </c>
      <c r="M10" s="70" t="s">
        <v>29</v>
      </c>
      <c r="N10" s="65" t="s">
        <v>26</v>
      </c>
      <c r="O10" s="65" t="s">
        <v>2</v>
      </c>
      <c r="P10" s="64" t="s">
        <v>68</v>
      </c>
      <c r="Q10" s="63" t="s">
        <v>22</v>
      </c>
      <c r="R10" s="65" t="s">
        <v>69</v>
      </c>
    </row>
    <row r="11" spans="1:19" x14ac:dyDescent="0.2">
      <c r="B11" s="28" t="s">
        <v>31</v>
      </c>
      <c r="C11" s="34">
        <v>18.75</v>
      </c>
      <c r="D11" s="34">
        <v>18.75</v>
      </c>
      <c r="E11" s="34">
        <v>18.75</v>
      </c>
      <c r="F11" s="34">
        <v>18.75</v>
      </c>
      <c r="G11" s="29">
        <v>18.75</v>
      </c>
      <c r="H11" s="34">
        <v>18.75</v>
      </c>
      <c r="I11" s="29">
        <v>18.75</v>
      </c>
      <c r="J11" s="34">
        <v>18.75</v>
      </c>
      <c r="K11" s="29">
        <v>18.75</v>
      </c>
      <c r="L11" s="34">
        <v>18.75</v>
      </c>
      <c r="M11" s="29">
        <v>18.75</v>
      </c>
      <c r="N11" s="34">
        <v>18.75</v>
      </c>
      <c r="O11" s="34">
        <v>18.75</v>
      </c>
      <c r="P11" s="34">
        <v>18.75</v>
      </c>
      <c r="Q11" s="29">
        <v>18.75</v>
      </c>
      <c r="R11" s="34">
        <v>18.75</v>
      </c>
      <c r="S11" s="30">
        <f>SUM(C11:R11)</f>
        <v>300</v>
      </c>
    </row>
    <row r="12" spans="1:19" x14ac:dyDescent="0.2">
      <c r="B12" s="31" t="s">
        <v>32</v>
      </c>
      <c r="C12" s="35">
        <v>10</v>
      </c>
      <c r="D12" s="35">
        <v>0</v>
      </c>
      <c r="E12" s="35">
        <v>10</v>
      </c>
      <c r="F12" s="35">
        <v>0</v>
      </c>
      <c r="G12" s="32">
        <v>0</v>
      </c>
      <c r="H12" s="35">
        <v>10</v>
      </c>
      <c r="I12" s="32">
        <v>0</v>
      </c>
      <c r="J12" s="35">
        <v>10</v>
      </c>
      <c r="K12" s="32">
        <v>10</v>
      </c>
      <c r="L12" s="35">
        <v>0</v>
      </c>
      <c r="M12" s="32">
        <v>10</v>
      </c>
      <c r="N12" s="35">
        <v>0</v>
      </c>
      <c r="O12" s="35">
        <v>10</v>
      </c>
      <c r="P12" s="35">
        <v>0</v>
      </c>
      <c r="Q12" s="32">
        <v>0</v>
      </c>
      <c r="R12" s="35">
        <v>10</v>
      </c>
      <c r="S12" s="33">
        <f t="shared" ref="S12:S30" si="0">SUM(C12:R12)</f>
        <v>80</v>
      </c>
    </row>
    <row r="13" spans="1:19" x14ac:dyDescent="0.2">
      <c r="B13" s="20" t="s">
        <v>33</v>
      </c>
      <c r="C13" s="36">
        <v>0</v>
      </c>
      <c r="D13" s="36">
        <v>0</v>
      </c>
      <c r="E13" s="36">
        <v>10</v>
      </c>
      <c r="F13" s="36">
        <v>0</v>
      </c>
      <c r="G13" s="21">
        <v>0</v>
      </c>
      <c r="H13" s="36">
        <v>0</v>
      </c>
      <c r="I13" s="21">
        <v>10</v>
      </c>
      <c r="J13" s="36">
        <v>10</v>
      </c>
      <c r="K13" s="21">
        <v>10</v>
      </c>
      <c r="L13" s="36">
        <v>0</v>
      </c>
      <c r="M13" s="21">
        <v>10</v>
      </c>
      <c r="N13" s="36">
        <v>10</v>
      </c>
      <c r="O13" s="36">
        <v>10</v>
      </c>
      <c r="P13" s="36">
        <v>0</v>
      </c>
      <c r="Q13" s="21">
        <v>0</v>
      </c>
      <c r="R13" s="36">
        <v>10</v>
      </c>
      <c r="S13" s="12">
        <f t="shared" si="0"/>
        <v>80</v>
      </c>
    </row>
    <row r="14" spans="1:19" x14ac:dyDescent="0.2">
      <c r="B14" s="31" t="s">
        <v>34</v>
      </c>
      <c r="C14" s="35">
        <v>10</v>
      </c>
      <c r="D14" s="35">
        <v>10</v>
      </c>
      <c r="E14" s="35">
        <v>0</v>
      </c>
      <c r="F14" s="35">
        <v>0</v>
      </c>
      <c r="G14" s="32">
        <v>0</v>
      </c>
      <c r="H14" s="35">
        <v>0</v>
      </c>
      <c r="I14" s="32">
        <v>10</v>
      </c>
      <c r="J14" s="35">
        <v>10</v>
      </c>
      <c r="K14" s="32">
        <v>0</v>
      </c>
      <c r="L14" s="35">
        <v>10</v>
      </c>
      <c r="M14" s="32">
        <v>10</v>
      </c>
      <c r="N14" s="35">
        <v>10</v>
      </c>
      <c r="O14" s="35">
        <v>0</v>
      </c>
      <c r="P14" s="35">
        <v>0</v>
      </c>
      <c r="Q14" s="32">
        <v>10</v>
      </c>
      <c r="R14" s="35">
        <v>0</v>
      </c>
      <c r="S14" s="33">
        <f t="shared" si="0"/>
        <v>80</v>
      </c>
    </row>
    <row r="15" spans="1:19" x14ac:dyDescent="0.2">
      <c r="B15" s="20" t="s">
        <v>47</v>
      </c>
      <c r="C15" s="66">
        <v>10</v>
      </c>
      <c r="D15" s="66">
        <v>0</v>
      </c>
      <c r="E15" s="66">
        <v>10</v>
      </c>
      <c r="F15" s="66">
        <v>10</v>
      </c>
      <c r="G15" s="67">
        <v>0</v>
      </c>
      <c r="H15" s="66">
        <v>0</v>
      </c>
      <c r="I15" s="67">
        <v>0</v>
      </c>
      <c r="J15" s="66">
        <v>10</v>
      </c>
      <c r="K15" s="67">
        <v>0</v>
      </c>
      <c r="L15" s="66">
        <v>0</v>
      </c>
      <c r="M15" s="67">
        <v>0</v>
      </c>
      <c r="N15" s="66">
        <v>0</v>
      </c>
      <c r="O15" s="66">
        <v>10</v>
      </c>
      <c r="P15" s="66">
        <v>10</v>
      </c>
      <c r="Q15" s="67">
        <v>0</v>
      </c>
      <c r="R15" s="66">
        <v>0</v>
      </c>
      <c r="S15" s="12">
        <f t="shared" si="0"/>
        <v>60</v>
      </c>
    </row>
    <row r="16" spans="1:19" x14ac:dyDescent="0.2">
      <c r="B16" s="31" t="s">
        <v>35</v>
      </c>
      <c r="C16" s="35">
        <v>0</v>
      </c>
      <c r="D16" s="35">
        <v>0</v>
      </c>
      <c r="E16" s="35">
        <v>0</v>
      </c>
      <c r="F16" s="35">
        <v>10</v>
      </c>
      <c r="G16" s="32">
        <v>0</v>
      </c>
      <c r="H16" s="35">
        <v>10</v>
      </c>
      <c r="I16" s="32">
        <v>10</v>
      </c>
      <c r="J16" s="35"/>
      <c r="K16" s="32"/>
      <c r="L16" s="35">
        <v>10</v>
      </c>
      <c r="M16" s="32">
        <v>0</v>
      </c>
      <c r="N16" s="35">
        <v>0</v>
      </c>
      <c r="O16" s="35">
        <v>10</v>
      </c>
      <c r="P16" s="35">
        <v>10</v>
      </c>
      <c r="Q16" s="32">
        <v>10</v>
      </c>
      <c r="R16" s="35">
        <v>10</v>
      </c>
      <c r="S16" s="33">
        <f t="shared" si="0"/>
        <v>80</v>
      </c>
    </row>
    <row r="17" spans="1:19" x14ac:dyDescent="0.2">
      <c r="B17" s="20" t="s">
        <v>36</v>
      </c>
      <c r="C17" s="36">
        <v>0</v>
      </c>
      <c r="D17" s="36">
        <v>10</v>
      </c>
      <c r="E17" s="36">
        <v>0</v>
      </c>
      <c r="F17" s="36">
        <v>0</v>
      </c>
      <c r="G17" s="21">
        <v>10</v>
      </c>
      <c r="H17" s="36">
        <v>10</v>
      </c>
      <c r="I17" s="21">
        <v>0</v>
      </c>
      <c r="J17" s="36">
        <v>10</v>
      </c>
      <c r="K17" s="21">
        <v>10</v>
      </c>
      <c r="L17" s="36">
        <v>0</v>
      </c>
      <c r="M17" s="21">
        <v>10</v>
      </c>
      <c r="N17" s="36">
        <v>10</v>
      </c>
      <c r="O17" s="36">
        <v>0</v>
      </c>
      <c r="P17" s="36">
        <v>0</v>
      </c>
      <c r="Q17" s="21">
        <v>10</v>
      </c>
      <c r="R17" s="36">
        <v>0</v>
      </c>
      <c r="S17" s="12">
        <f t="shared" si="0"/>
        <v>80</v>
      </c>
    </row>
    <row r="18" spans="1:19" x14ac:dyDescent="0.2">
      <c r="B18" s="31" t="s">
        <v>37</v>
      </c>
      <c r="C18" s="35">
        <v>0</v>
      </c>
      <c r="D18" s="35">
        <v>10</v>
      </c>
      <c r="E18" s="35">
        <v>10</v>
      </c>
      <c r="F18" s="35">
        <v>0</v>
      </c>
      <c r="G18" s="32">
        <v>0</v>
      </c>
      <c r="H18" s="35">
        <v>0</v>
      </c>
      <c r="I18" s="32">
        <v>0</v>
      </c>
      <c r="J18" s="35">
        <v>0</v>
      </c>
      <c r="K18" s="32">
        <v>10</v>
      </c>
      <c r="L18" s="35">
        <v>10</v>
      </c>
      <c r="M18" s="32">
        <v>10</v>
      </c>
      <c r="N18" s="35">
        <v>10</v>
      </c>
      <c r="O18" s="35">
        <v>0</v>
      </c>
      <c r="P18" s="35">
        <v>0</v>
      </c>
      <c r="Q18" s="32">
        <v>10</v>
      </c>
      <c r="R18" s="35">
        <v>10</v>
      </c>
      <c r="S18" s="33">
        <f t="shared" si="0"/>
        <v>80</v>
      </c>
    </row>
    <row r="19" spans="1:19" x14ac:dyDescent="0.2">
      <c r="A19" s="1" t="s">
        <v>0</v>
      </c>
      <c r="B19" s="20" t="s">
        <v>47</v>
      </c>
      <c r="C19" s="66">
        <v>0</v>
      </c>
      <c r="D19" s="66">
        <v>0</v>
      </c>
      <c r="E19" s="66">
        <v>0</v>
      </c>
      <c r="F19" s="66">
        <v>10</v>
      </c>
      <c r="G19" s="67">
        <v>10</v>
      </c>
      <c r="H19" s="66">
        <v>0</v>
      </c>
      <c r="I19" s="67">
        <v>10</v>
      </c>
      <c r="J19" s="66">
        <v>10</v>
      </c>
      <c r="K19" s="67">
        <v>0</v>
      </c>
      <c r="L19" s="66">
        <v>0</v>
      </c>
      <c r="M19" s="67">
        <v>0</v>
      </c>
      <c r="N19" s="66">
        <v>0</v>
      </c>
      <c r="O19" s="66">
        <v>10</v>
      </c>
      <c r="P19" s="66">
        <v>10</v>
      </c>
      <c r="Q19" s="67">
        <v>0</v>
      </c>
      <c r="R19" s="66">
        <v>0</v>
      </c>
      <c r="S19" s="12">
        <f t="shared" si="0"/>
        <v>60</v>
      </c>
    </row>
    <row r="20" spans="1:19" x14ac:dyDescent="0.2">
      <c r="B20" s="31" t="s">
        <v>38</v>
      </c>
      <c r="C20" s="35">
        <v>0</v>
      </c>
      <c r="D20" s="35">
        <v>0</v>
      </c>
      <c r="E20" s="35">
        <v>10</v>
      </c>
      <c r="F20" s="35">
        <v>0</v>
      </c>
      <c r="G20" s="32">
        <v>0</v>
      </c>
      <c r="H20" s="35">
        <v>10</v>
      </c>
      <c r="I20" s="32">
        <v>10</v>
      </c>
      <c r="J20" s="35">
        <v>10</v>
      </c>
      <c r="K20" s="32">
        <v>0</v>
      </c>
      <c r="L20" s="35">
        <v>0</v>
      </c>
      <c r="M20" s="32">
        <v>10</v>
      </c>
      <c r="N20" s="35">
        <v>0</v>
      </c>
      <c r="O20" s="35">
        <v>10</v>
      </c>
      <c r="P20" s="35">
        <v>0</v>
      </c>
      <c r="Q20" s="32">
        <v>10</v>
      </c>
      <c r="R20" s="35">
        <v>10</v>
      </c>
      <c r="S20" s="33">
        <f t="shared" si="0"/>
        <v>80</v>
      </c>
    </row>
    <row r="21" spans="1:19" x14ac:dyDescent="0.2">
      <c r="B21" s="20" t="s">
        <v>39</v>
      </c>
      <c r="C21" s="36">
        <v>10</v>
      </c>
      <c r="D21" s="36">
        <v>10</v>
      </c>
      <c r="E21" s="36">
        <v>10</v>
      </c>
      <c r="F21" s="36">
        <v>0</v>
      </c>
      <c r="G21" s="21">
        <v>0</v>
      </c>
      <c r="H21" s="36">
        <v>10</v>
      </c>
      <c r="I21" s="21">
        <v>10</v>
      </c>
      <c r="J21" s="36">
        <v>10</v>
      </c>
      <c r="K21" s="21">
        <v>0</v>
      </c>
      <c r="L21" s="36">
        <v>0</v>
      </c>
      <c r="M21" s="21">
        <v>0</v>
      </c>
      <c r="N21" s="36">
        <v>10</v>
      </c>
      <c r="O21" s="36">
        <v>10</v>
      </c>
      <c r="P21" s="36">
        <v>0</v>
      </c>
      <c r="Q21" s="21">
        <v>0</v>
      </c>
      <c r="R21" s="36">
        <v>0</v>
      </c>
      <c r="S21" s="12">
        <f t="shared" si="0"/>
        <v>80</v>
      </c>
    </row>
    <row r="22" spans="1:19" x14ac:dyDescent="0.2">
      <c r="B22" s="31" t="s">
        <v>40</v>
      </c>
      <c r="C22" s="35">
        <v>10</v>
      </c>
      <c r="D22" s="35">
        <v>0</v>
      </c>
      <c r="E22" s="35">
        <v>10</v>
      </c>
      <c r="F22" s="35">
        <v>0</v>
      </c>
      <c r="G22" s="32">
        <v>0</v>
      </c>
      <c r="H22" s="35">
        <v>0</v>
      </c>
      <c r="I22" s="32">
        <v>0</v>
      </c>
      <c r="J22" s="35">
        <v>10</v>
      </c>
      <c r="K22" s="32">
        <v>0</v>
      </c>
      <c r="L22" s="35">
        <v>0</v>
      </c>
      <c r="M22" s="32">
        <v>10</v>
      </c>
      <c r="N22" s="35">
        <v>0</v>
      </c>
      <c r="O22" s="35">
        <v>10</v>
      </c>
      <c r="P22" s="35">
        <v>10</v>
      </c>
      <c r="Q22" s="32">
        <v>10</v>
      </c>
      <c r="R22" s="35">
        <v>10</v>
      </c>
      <c r="S22" s="33">
        <f t="shared" si="0"/>
        <v>80</v>
      </c>
    </row>
    <row r="23" spans="1:19" x14ac:dyDescent="0.2">
      <c r="B23" s="20" t="s">
        <v>47</v>
      </c>
      <c r="C23" s="66">
        <v>0</v>
      </c>
      <c r="D23" s="66">
        <v>0</v>
      </c>
      <c r="E23" s="66">
        <v>0</v>
      </c>
      <c r="F23" s="66">
        <v>10</v>
      </c>
      <c r="G23" s="67">
        <v>10</v>
      </c>
      <c r="H23" s="66">
        <v>10</v>
      </c>
      <c r="I23" s="67">
        <v>10</v>
      </c>
      <c r="J23" s="66">
        <v>0</v>
      </c>
      <c r="K23" s="67">
        <v>0</v>
      </c>
      <c r="L23" s="66">
        <v>0</v>
      </c>
      <c r="M23" s="67">
        <v>0</v>
      </c>
      <c r="N23" s="66">
        <v>0</v>
      </c>
      <c r="O23" s="66">
        <v>10</v>
      </c>
      <c r="P23" s="66">
        <v>10</v>
      </c>
      <c r="Q23" s="67">
        <v>0</v>
      </c>
      <c r="R23" s="66">
        <v>0</v>
      </c>
      <c r="S23" s="12">
        <f t="shared" si="0"/>
        <v>60</v>
      </c>
    </row>
    <row r="24" spans="1:19" x14ac:dyDescent="0.2">
      <c r="B24" s="31" t="s">
        <v>41</v>
      </c>
      <c r="C24" s="35">
        <v>10</v>
      </c>
      <c r="D24" s="35">
        <v>0</v>
      </c>
      <c r="E24" s="35">
        <v>0</v>
      </c>
      <c r="F24" s="35">
        <v>10</v>
      </c>
      <c r="G24" s="32">
        <v>0</v>
      </c>
      <c r="H24" s="35">
        <v>10</v>
      </c>
      <c r="I24" s="32">
        <v>10</v>
      </c>
      <c r="J24" s="35">
        <v>0</v>
      </c>
      <c r="K24" s="32">
        <v>0</v>
      </c>
      <c r="L24" s="35">
        <v>10</v>
      </c>
      <c r="M24" s="32">
        <v>0</v>
      </c>
      <c r="N24" s="35">
        <v>10</v>
      </c>
      <c r="O24" s="35">
        <v>10</v>
      </c>
      <c r="P24" s="35">
        <v>0</v>
      </c>
      <c r="Q24" s="32">
        <v>10</v>
      </c>
      <c r="R24" s="35">
        <v>0</v>
      </c>
      <c r="S24" s="33">
        <f t="shared" si="0"/>
        <v>80</v>
      </c>
    </row>
    <row r="25" spans="1:19" x14ac:dyDescent="0.2">
      <c r="B25" s="20" t="s">
        <v>42</v>
      </c>
      <c r="C25" s="36">
        <v>0</v>
      </c>
      <c r="D25" s="36">
        <v>10</v>
      </c>
      <c r="E25" s="36">
        <v>10</v>
      </c>
      <c r="F25" s="36">
        <v>10</v>
      </c>
      <c r="G25" s="21">
        <v>0</v>
      </c>
      <c r="H25" s="36">
        <v>0</v>
      </c>
      <c r="I25" s="21">
        <v>10</v>
      </c>
      <c r="J25" s="36">
        <v>0</v>
      </c>
      <c r="K25" s="21">
        <v>10</v>
      </c>
      <c r="L25" s="36">
        <v>0</v>
      </c>
      <c r="M25" s="21">
        <v>0</v>
      </c>
      <c r="N25" s="36">
        <v>10</v>
      </c>
      <c r="O25" s="36">
        <v>0</v>
      </c>
      <c r="P25" s="36">
        <v>10</v>
      </c>
      <c r="Q25" s="21">
        <v>0</v>
      </c>
      <c r="R25" s="36">
        <v>10</v>
      </c>
      <c r="S25" s="12">
        <f t="shared" si="0"/>
        <v>80</v>
      </c>
    </row>
    <row r="26" spans="1:19" x14ac:dyDescent="0.2">
      <c r="B26" s="31" t="s">
        <v>43</v>
      </c>
      <c r="C26" s="35">
        <v>0</v>
      </c>
      <c r="D26" s="35">
        <v>10</v>
      </c>
      <c r="E26" s="35">
        <v>0</v>
      </c>
      <c r="F26" s="35">
        <v>0</v>
      </c>
      <c r="G26" s="32">
        <v>0</v>
      </c>
      <c r="H26" s="35">
        <v>10</v>
      </c>
      <c r="I26" s="32">
        <v>0</v>
      </c>
      <c r="J26" s="35">
        <v>10</v>
      </c>
      <c r="K26" s="32">
        <v>10</v>
      </c>
      <c r="L26" s="35">
        <v>0</v>
      </c>
      <c r="M26" s="32">
        <v>10</v>
      </c>
      <c r="N26" s="35">
        <v>0</v>
      </c>
      <c r="O26" s="35">
        <v>10</v>
      </c>
      <c r="P26" s="35">
        <v>0</v>
      </c>
      <c r="Q26" s="32">
        <v>10</v>
      </c>
      <c r="R26" s="35">
        <v>10</v>
      </c>
      <c r="S26" s="33">
        <f t="shared" si="0"/>
        <v>80</v>
      </c>
    </row>
    <row r="27" spans="1:19" x14ac:dyDescent="0.2">
      <c r="B27" s="20" t="s">
        <v>44</v>
      </c>
      <c r="C27" s="36">
        <v>10</v>
      </c>
      <c r="D27" s="36">
        <v>0</v>
      </c>
      <c r="E27" s="36">
        <v>10</v>
      </c>
      <c r="F27" s="36">
        <v>10</v>
      </c>
      <c r="G27" s="21">
        <v>0</v>
      </c>
      <c r="H27" s="36">
        <v>10</v>
      </c>
      <c r="I27" s="21">
        <v>0</v>
      </c>
      <c r="J27" s="36">
        <v>0</v>
      </c>
      <c r="K27" s="21">
        <v>0</v>
      </c>
      <c r="L27" s="36">
        <v>10</v>
      </c>
      <c r="M27" s="21">
        <v>10</v>
      </c>
      <c r="N27" s="36">
        <v>0</v>
      </c>
      <c r="O27" s="36">
        <v>10</v>
      </c>
      <c r="P27" s="36">
        <v>0</v>
      </c>
      <c r="Q27" s="21">
        <v>0</v>
      </c>
      <c r="R27" s="36">
        <v>10</v>
      </c>
      <c r="S27" s="12">
        <f t="shared" si="0"/>
        <v>80</v>
      </c>
    </row>
    <row r="28" spans="1:19" x14ac:dyDescent="0.2">
      <c r="B28" s="31" t="s">
        <v>45</v>
      </c>
      <c r="C28" s="35">
        <v>10</v>
      </c>
      <c r="D28" s="35">
        <v>0</v>
      </c>
      <c r="E28" s="35">
        <v>0</v>
      </c>
      <c r="F28" s="35">
        <v>0</v>
      </c>
      <c r="G28" s="32">
        <v>0</v>
      </c>
      <c r="H28" s="35">
        <v>0</v>
      </c>
      <c r="I28" s="32">
        <v>0</v>
      </c>
      <c r="J28" s="35">
        <v>10</v>
      </c>
      <c r="K28" s="32">
        <v>10</v>
      </c>
      <c r="L28" s="35">
        <v>10</v>
      </c>
      <c r="M28" s="32">
        <v>10</v>
      </c>
      <c r="N28" s="35">
        <v>10</v>
      </c>
      <c r="O28" s="35">
        <v>10</v>
      </c>
      <c r="P28" s="35">
        <v>0</v>
      </c>
      <c r="Q28" s="32">
        <v>0</v>
      </c>
      <c r="R28" s="35">
        <v>10</v>
      </c>
      <c r="S28" s="33">
        <f t="shared" si="0"/>
        <v>80</v>
      </c>
    </row>
    <row r="29" spans="1:19" ht="13.5" thickBot="1" x14ac:dyDescent="0.25">
      <c r="B29" s="22" t="s">
        <v>46</v>
      </c>
      <c r="C29" s="37">
        <v>0</v>
      </c>
      <c r="D29" s="37">
        <v>0</v>
      </c>
      <c r="E29" s="37">
        <v>10</v>
      </c>
      <c r="F29" s="37">
        <v>10</v>
      </c>
      <c r="G29" s="23">
        <v>0</v>
      </c>
      <c r="H29" s="37">
        <v>10</v>
      </c>
      <c r="I29" s="23">
        <v>10</v>
      </c>
      <c r="J29" s="37">
        <v>0</v>
      </c>
      <c r="K29" s="23">
        <v>0</v>
      </c>
      <c r="L29" s="37">
        <v>0</v>
      </c>
      <c r="M29" s="23">
        <v>10</v>
      </c>
      <c r="N29" s="37">
        <v>10</v>
      </c>
      <c r="O29" s="37">
        <v>10</v>
      </c>
      <c r="P29" s="37">
        <v>0</v>
      </c>
      <c r="Q29" s="23">
        <v>0</v>
      </c>
      <c r="R29" s="37">
        <v>10</v>
      </c>
      <c r="S29" s="24">
        <f t="shared" si="0"/>
        <v>80</v>
      </c>
    </row>
    <row r="30" spans="1:19" ht="13.5" thickBot="1" x14ac:dyDescent="0.25">
      <c r="B30" s="25" t="s">
        <v>48</v>
      </c>
      <c r="C30" s="38">
        <f t="shared" ref="C30:R30" si="1">SUM(C11:C29)</f>
        <v>98.75</v>
      </c>
      <c r="D30" s="38">
        <f t="shared" si="1"/>
        <v>78.75</v>
      </c>
      <c r="E30" s="38">
        <f t="shared" si="1"/>
        <v>118.75</v>
      </c>
      <c r="F30" s="38">
        <f t="shared" si="1"/>
        <v>98.75</v>
      </c>
      <c r="G30" s="26">
        <f t="shared" si="1"/>
        <v>48.75</v>
      </c>
      <c r="H30" s="38">
        <f t="shared" si="1"/>
        <v>118.75</v>
      </c>
      <c r="I30" s="26">
        <f t="shared" si="1"/>
        <v>118.75</v>
      </c>
      <c r="J30" s="38">
        <f t="shared" si="1"/>
        <v>128.75</v>
      </c>
      <c r="K30" s="26">
        <f t="shared" si="1"/>
        <v>88.75</v>
      </c>
      <c r="L30" s="38">
        <f t="shared" si="1"/>
        <v>78.75</v>
      </c>
      <c r="M30" s="26">
        <f t="shared" si="1"/>
        <v>128.75</v>
      </c>
      <c r="N30" s="38">
        <f>SUM(N11:N29)</f>
        <v>108.75</v>
      </c>
      <c r="O30" s="38">
        <f t="shared" si="1"/>
        <v>158.75</v>
      </c>
      <c r="P30" s="38">
        <f t="shared" si="1"/>
        <v>78.75</v>
      </c>
      <c r="Q30" s="26">
        <f t="shared" si="1"/>
        <v>98.75</v>
      </c>
      <c r="R30" s="38">
        <f t="shared" si="1"/>
        <v>128.75</v>
      </c>
      <c r="S30" s="27">
        <f t="shared" si="0"/>
        <v>1680</v>
      </c>
    </row>
    <row r="31" spans="1:19" ht="5.25" customHeight="1" thickBot="1" x14ac:dyDescent="0.25">
      <c r="B31" s="18"/>
      <c r="C31" s="36"/>
      <c r="D31" s="36"/>
      <c r="E31" s="36"/>
      <c r="F31" s="36"/>
      <c r="H31" s="36"/>
      <c r="J31" s="36"/>
      <c r="L31" s="36"/>
      <c r="N31" s="36"/>
      <c r="O31" s="36"/>
      <c r="P31" s="36"/>
      <c r="R31" s="36"/>
    </row>
    <row r="32" spans="1:19" x14ac:dyDescent="0.2">
      <c r="B32" s="28" t="s">
        <v>49</v>
      </c>
      <c r="C32" s="34"/>
      <c r="D32" s="34"/>
      <c r="E32" s="34"/>
      <c r="F32" s="34"/>
      <c r="G32" s="29"/>
      <c r="H32" s="34"/>
      <c r="I32" s="29"/>
      <c r="J32" s="34"/>
      <c r="K32" s="29"/>
      <c r="L32" s="34"/>
      <c r="M32" s="29"/>
      <c r="N32" s="34"/>
      <c r="O32" s="34"/>
      <c r="P32" s="34"/>
      <c r="Q32" s="29"/>
      <c r="R32" s="34"/>
      <c r="S32" s="30">
        <f t="shared" ref="S32:S47" si="2">SUM(C32:R32)</f>
        <v>0</v>
      </c>
    </row>
    <row r="33" spans="2:19" x14ac:dyDescent="0.2">
      <c r="B33" s="20" t="s">
        <v>50</v>
      </c>
      <c r="C33" s="36"/>
      <c r="D33" s="36"/>
      <c r="E33" s="36"/>
      <c r="F33" s="36"/>
      <c r="G33" s="21"/>
      <c r="H33" s="36"/>
      <c r="I33" s="21"/>
      <c r="J33" s="36"/>
      <c r="K33" s="21"/>
      <c r="L33" s="36"/>
      <c r="M33" s="21"/>
      <c r="N33" s="36"/>
      <c r="O33" s="36"/>
      <c r="P33" s="36"/>
      <c r="Q33" s="21"/>
      <c r="R33" s="36"/>
      <c r="S33" s="12">
        <f t="shared" si="2"/>
        <v>0</v>
      </c>
    </row>
    <row r="34" spans="2:19" x14ac:dyDescent="0.2">
      <c r="B34" s="31" t="s">
        <v>51</v>
      </c>
      <c r="C34" s="35"/>
      <c r="D34" s="35"/>
      <c r="E34" s="35"/>
      <c r="F34" s="35"/>
      <c r="G34" s="32"/>
      <c r="H34" s="35"/>
      <c r="I34" s="32"/>
      <c r="J34" s="35"/>
      <c r="K34" s="32"/>
      <c r="L34" s="35"/>
      <c r="M34" s="32"/>
      <c r="N34" s="35"/>
      <c r="O34" s="35"/>
      <c r="P34" s="35"/>
      <c r="Q34" s="32"/>
      <c r="R34" s="35"/>
      <c r="S34" s="33">
        <f t="shared" si="2"/>
        <v>0</v>
      </c>
    </row>
    <row r="35" spans="2:19" x14ac:dyDescent="0.2">
      <c r="B35" s="31" t="s">
        <v>52</v>
      </c>
      <c r="C35" s="35"/>
      <c r="D35" s="35"/>
      <c r="E35" s="35"/>
      <c r="F35" s="35"/>
      <c r="G35" s="32"/>
      <c r="H35" s="35"/>
      <c r="I35" s="32"/>
      <c r="J35" s="35"/>
      <c r="K35" s="32"/>
      <c r="L35" s="35"/>
      <c r="M35" s="32"/>
      <c r="N35" s="35"/>
      <c r="O35" s="35"/>
      <c r="P35" s="35"/>
      <c r="Q35" s="32"/>
      <c r="R35" s="35"/>
      <c r="S35" s="33">
        <f t="shared" si="2"/>
        <v>0</v>
      </c>
    </row>
    <row r="36" spans="2:19" x14ac:dyDescent="0.2">
      <c r="B36" s="20" t="s">
        <v>53</v>
      </c>
      <c r="C36" s="36"/>
      <c r="D36" s="36"/>
      <c r="E36" s="36"/>
      <c r="F36" s="36"/>
      <c r="G36" s="21"/>
      <c r="H36" s="36"/>
      <c r="I36" s="21"/>
      <c r="J36" s="36"/>
      <c r="K36" s="21"/>
      <c r="L36" s="36"/>
      <c r="M36" s="21"/>
      <c r="N36" s="36"/>
      <c r="O36" s="36"/>
      <c r="P36" s="36"/>
      <c r="Q36" s="21"/>
      <c r="R36" s="36"/>
      <c r="S36" s="12">
        <f t="shared" si="2"/>
        <v>0</v>
      </c>
    </row>
    <row r="37" spans="2:19" x14ac:dyDescent="0.2">
      <c r="B37" s="31" t="s">
        <v>54</v>
      </c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71"/>
      <c r="N37" s="35"/>
      <c r="O37" s="35"/>
      <c r="P37" s="35"/>
      <c r="Q37" s="35"/>
      <c r="R37" s="35"/>
      <c r="S37" s="33">
        <f t="shared" si="2"/>
        <v>0</v>
      </c>
    </row>
    <row r="38" spans="2:19" x14ac:dyDescent="0.2">
      <c r="B38" s="31" t="s">
        <v>55</v>
      </c>
      <c r="C38" s="35"/>
      <c r="D38" s="35"/>
      <c r="E38" s="35"/>
      <c r="F38" s="35"/>
      <c r="G38" s="35"/>
      <c r="H38" s="35"/>
      <c r="I38" s="35"/>
      <c r="J38" s="35">
        <v>100</v>
      </c>
      <c r="K38" s="35"/>
      <c r="L38" s="35"/>
      <c r="M38" s="71"/>
      <c r="N38" s="35"/>
      <c r="O38" s="35"/>
      <c r="P38" s="35"/>
      <c r="Q38" s="35"/>
      <c r="R38" s="35"/>
      <c r="S38" s="33">
        <f t="shared" si="2"/>
        <v>100</v>
      </c>
    </row>
    <row r="39" spans="2:19" x14ac:dyDescent="0.2">
      <c r="B39" s="20" t="s">
        <v>56</v>
      </c>
      <c r="C39" s="35"/>
      <c r="D39" s="35">
        <v>78.75</v>
      </c>
      <c r="E39" s="35"/>
      <c r="F39" s="35"/>
      <c r="G39" s="35">
        <v>48.75</v>
      </c>
      <c r="H39" s="35">
        <v>118.75</v>
      </c>
      <c r="I39" s="35"/>
      <c r="J39" s="35"/>
      <c r="K39" s="35"/>
      <c r="L39" s="35"/>
      <c r="M39" s="71"/>
      <c r="N39" s="35"/>
      <c r="O39" s="35"/>
      <c r="P39" s="35"/>
      <c r="Q39" s="35"/>
      <c r="R39" s="35"/>
      <c r="S39" s="12">
        <f t="shared" si="2"/>
        <v>246.25</v>
      </c>
    </row>
    <row r="40" spans="2:19" x14ac:dyDescent="0.2">
      <c r="B40" s="31" t="s">
        <v>57</v>
      </c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71"/>
      <c r="N40" s="35"/>
      <c r="O40" s="35"/>
      <c r="P40" s="35"/>
      <c r="Q40" s="35"/>
      <c r="R40" s="35"/>
      <c r="S40" s="33">
        <f t="shared" si="2"/>
        <v>0</v>
      </c>
    </row>
    <row r="41" spans="2:19" x14ac:dyDescent="0.2">
      <c r="B41" s="31" t="s">
        <v>58</v>
      </c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71"/>
      <c r="N41" s="35"/>
      <c r="O41" s="35"/>
      <c r="P41" s="35"/>
      <c r="Q41" s="35"/>
      <c r="R41" s="35"/>
      <c r="S41" s="33">
        <f t="shared" si="2"/>
        <v>0</v>
      </c>
    </row>
    <row r="42" spans="2:19" x14ac:dyDescent="0.2">
      <c r="B42" s="20" t="s">
        <v>59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71"/>
      <c r="N42" s="35"/>
      <c r="O42" s="35"/>
      <c r="P42" s="35"/>
      <c r="Q42" s="35"/>
      <c r="R42" s="35"/>
      <c r="S42" s="12">
        <f t="shared" si="2"/>
        <v>0</v>
      </c>
    </row>
    <row r="43" spans="2:19" x14ac:dyDescent="0.2">
      <c r="B43" s="31" t="s">
        <v>60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71"/>
      <c r="N43" s="35"/>
      <c r="O43" s="35"/>
      <c r="P43" s="35"/>
      <c r="Q43" s="35"/>
      <c r="R43" s="35"/>
      <c r="S43" s="33">
        <f t="shared" si="2"/>
        <v>0</v>
      </c>
    </row>
    <row r="44" spans="2:19" x14ac:dyDescent="0.2">
      <c r="B44" s="20" t="s">
        <v>61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71"/>
      <c r="N44" s="35"/>
      <c r="O44" s="35"/>
      <c r="P44" s="35"/>
      <c r="Q44" s="35"/>
      <c r="R44" s="35"/>
      <c r="S44" s="12">
        <f t="shared" si="2"/>
        <v>0</v>
      </c>
    </row>
    <row r="45" spans="2:19" x14ac:dyDescent="0.2">
      <c r="B45" s="31" t="s">
        <v>62</v>
      </c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71"/>
      <c r="N45" s="35"/>
      <c r="O45" s="35"/>
      <c r="P45" s="35"/>
      <c r="Q45" s="35"/>
      <c r="R45" s="35"/>
      <c r="S45" s="33">
        <f t="shared" si="2"/>
        <v>0</v>
      </c>
    </row>
    <row r="46" spans="2:19" ht="13.5" thickBot="1" x14ac:dyDescent="0.25">
      <c r="B46" s="22" t="s">
        <v>63</v>
      </c>
      <c r="C46" s="35">
        <v>98.75</v>
      </c>
      <c r="D46" s="35"/>
      <c r="E46" s="35"/>
      <c r="F46" s="35"/>
      <c r="G46" s="35"/>
      <c r="H46" s="35"/>
      <c r="I46" s="35"/>
      <c r="J46" s="35">
        <v>28.75</v>
      </c>
      <c r="K46" s="35"/>
      <c r="L46" s="35">
        <v>78.75</v>
      </c>
      <c r="M46" s="71"/>
      <c r="N46" s="35">
        <v>100</v>
      </c>
      <c r="O46" s="35"/>
      <c r="P46" s="35"/>
      <c r="Q46" s="35">
        <v>98.75</v>
      </c>
      <c r="R46" s="35">
        <v>128.75</v>
      </c>
      <c r="S46" s="24">
        <f t="shared" si="2"/>
        <v>533.75</v>
      </c>
    </row>
    <row r="47" spans="2:19" ht="13.5" thickBot="1" x14ac:dyDescent="0.25">
      <c r="B47" s="25" t="s">
        <v>64</v>
      </c>
      <c r="C47" s="38">
        <f t="shared" ref="C47:R47" si="3">SUM(C32:C46)</f>
        <v>98.75</v>
      </c>
      <c r="D47" s="38">
        <f t="shared" si="3"/>
        <v>78.75</v>
      </c>
      <c r="E47" s="38">
        <f t="shared" si="3"/>
        <v>0</v>
      </c>
      <c r="F47" s="38">
        <f t="shared" si="3"/>
        <v>0</v>
      </c>
      <c r="G47" s="38">
        <f t="shared" si="3"/>
        <v>48.75</v>
      </c>
      <c r="H47" s="38">
        <f t="shared" si="3"/>
        <v>118.75</v>
      </c>
      <c r="I47" s="38">
        <f t="shared" si="3"/>
        <v>0</v>
      </c>
      <c r="J47" s="38">
        <f t="shared" si="3"/>
        <v>128.75</v>
      </c>
      <c r="K47" s="38">
        <f t="shared" si="3"/>
        <v>0</v>
      </c>
      <c r="L47" s="38">
        <f t="shared" si="3"/>
        <v>78.75</v>
      </c>
      <c r="M47" s="38">
        <f t="shared" si="3"/>
        <v>0</v>
      </c>
      <c r="N47" s="38">
        <f t="shared" si="3"/>
        <v>100</v>
      </c>
      <c r="O47" s="38">
        <f t="shared" si="3"/>
        <v>0</v>
      </c>
      <c r="P47" s="38">
        <f t="shared" si="3"/>
        <v>0</v>
      </c>
      <c r="Q47" s="38">
        <f t="shared" si="3"/>
        <v>98.75</v>
      </c>
      <c r="R47" s="38">
        <f t="shared" si="3"/>
        <v>128.75</v>
      </c>
      <c r="S47" s="27">
        <f t="shared" si="2"/>
        <v>880</v>
      </c>
    </row>
    <row r="48" spans="2:19" ht="4.5" customHeight="1" thickBot="1" x14ac:dyDescent="0.25">
      <c r="C48" s="36"/>
      <c r="D48" s="36"/>
      <c r="E48" s="36"/>
      <c r="F48" s="36"/>
      <c r="H48" s="36"/>
      <c r="J48" s="36"/>
      <c r="L48" s="36"/>
      <c r="N48" s="36"/>
      <c r="O48" s="36"/>
      <c r="P48" s="36"/>
      <c r="R48" s="36"/>
    </row>
    <row r="49" spans="2:19" s="58" customFormat="1" x14ac:dyDescent="0.2">
      <c r="B49" s="102" t="s">
        <v>70</v>
      </c>
      <c r="C49" s="79">
        <f t="shared" ref="C49:R49" si="4">+C30-C47</f>
        <v>0</v>
      </c>
      <c r="D49" s="79">
        <f>+D30-D47</f>
        <v>0</v>
      </c>
      <c r="E49" s="79">
        <f>+E30-E47</f>
        <v>118.75</v>
      </c>
      <c r="F49" s="79">
        <f t="shared" si="4"/>
        <v>98.75</v>
      </c>
      <c r="G49" s="82">
        <f t="shared" si="4"/>
        <v>0</v>
      </c>
      <c r="H49" s="79">
        <f t="shared" si="4"/>
        <v>0</v>
      </c>
      <c r="I49" s="82">
        <f t="shared" si="4"/>
        <v>118.75</v>
      </c>
      <c r="J49" s="79">
        <f t="shared" si="4"/>
        <v>0</v>
      </c>
      <c r="K49" s="82">
        <f t="shared" si="4"/>
        <v>88.75</v>
      </c>
      <c r="L49" s="79">
        <f t="shared" si="4"/>
        <v>0</v>
      </c>
      <c r="M49" s="82">
        <f t="shared" si="4"/>
        <v>128.75</v>
      </c>
      <c r="N49" s="79">
        <f>+N30-N47</f>
        <v>8.75</v>
      </c>
      <c r="O49" s="79">
        <f t="shared" si="4"/>
        <v>158.75</v>
      </c>
      <c r="P49" s="79">
        <f t="shared" si="4"/>
        <v>78.75</v>
      </c>
      <c r="Q49" s="79">
        <f>+Q30-Q47</f>
        <v>0</v>
      </c>
      <c r="R49" s="79">
        <f t="shared" si="4"/>
        <v>0</v>
      </c>
      <c r="S49" s="103">
        <f>SUM(C49:R49)</f>
        <v>800</v>
      </c>
    </row>
    <row r="50" spans="2:19" s="58" customFormat="1" ht="13.5" thickBot="1" x14ac:dyDescent="0.25">
      <c r="B50" s="104" t="s">
        <v>71</v>
      </c>
      <c r="C50" s="80">
        <v>0</v>
      </c>
      <c r="D50" s="80">
        <v>0</v>
      </c>
      <c r="E50" s="80">
        <v>10.75</v>
      </c>
      <c r="F50" s="80">
        <v>0</v>
      </c>
      <c r="G50" s="83">
        <v>0</v>
      </c>
      <c r="H50" s="80">
        <v>0</v>
      </c>
      <c r="I50" s="83">
        <v>-29.25</v>
      </c>
      <c r="J50" s="80">
        <v>0</v>
      </c>
      <c r="K50" s="83">
        <v>0</v>
      </c>
      <c r="L50" s="80">
        <v>0</v>
      </c>
      <c r="M50" s="83">
        <f>118.75-150</f>
        <v>-31.25</v>
      </c>
      <c r="N50" s="80">
        <v>0</v>
      </c>
      <c r="O50" s="80">
        <v>-106.5</v>
      </c>
      <c r="P50" s="80">
        <v>-244.25</v>
      </c>
      <c r="Q50" s="80">
        <v>0</v>
      </c>
      <c r="R50" s="80">
        <v>0</v>
      </c>
      <c r="S50" s="105">
        <f>SUM(C50:R50)</f>
        <v>-400.5</v>
      </c>
    </row>
    <row r="51" spans="2:19" s="58" customFormat="1" ht="24" customHeight="1" thickBot="1" x14ac:dyDescent="0.3">
      <c r="B51" s="106" t="s">
        <v>65</v>
      </c>
      <c r="C51" s="81">
        <f t="shared" ref="C51:R51" si="5">+C49+C50</f>
        <v>0</v>
      </c>
      <c r="D51" s="81">
        <f>+D49+D50</f>
        <v>0</v>
      </c>
      <c r="E51" s="81">
        <f>+E49+E50</f>
        <v>129.5</v>
      </c>
      <c r="F51" s="81">
        <f t="shared" si="5"/>
        <v>98.75</v>
      </c>
      <c r="G51" s="84">
        <f t="shared" si="5"/>
        <v>0</v>
      </c>
      <c r="H51" s="81">
        <f t="shared" si="5"/>
        <v>0</v>
      </c>
      <c r="I51" s="84">
        <f t="shared" si="5"/>
        <v>89.5</v>
      </c>
      <c r="J51" s="81">
        <f t="shared" si="5"/>
        <v>0</v>
      </c>
      <c r="K51" s="84">
        <f t="shared" si="5"/>
        <v>88.75</v>
      </c>
      <c r="L51" s="81">
        <f t="shared" si="5"/>
        <v>0</v>
      </c>
      <c r="M51" s="84">
        <f t="shared" si="5"/>
        <v>97.5</v>
      </c>
      <c r="N51" s="81">
        <f>+N49+N50</f>
        <v>8.75</v>
      </c>
      <c r="O51" s="81">
        <f t="shared" si="5"/>
        <v>52.25</v>
      </c>
      <c r="P51" s="81">
        <f t="shared" si="5"/>
        <v>-165.5</v>
      </c>
      <c r="Q51" s="81">
        <f>+Q49+Q50</f>
        <v>0</v>
      </c>
      <c r="R51" s="81">
        <f t="shared" si="5"/>
        <v>0</v>
      </c>
      <c r="S51" s="107">
        <f>SUM(S49:S50)</f>
        <v>399.5</v>
      </c>
    </row>
    <row r="52" spans="2:19" ht="4.5" customHeight="1" thickBot="1" x14ac:dyDescent="0.25"/>
    <row r="53" spans="2:19" ht="13.5" thickBot="1" x14ac:dyDescent="0.25">
      <c r="B53" s="91" t="s">
        <v>80</v>
      </c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</row>
    <row r="54" spans="2:19" x14ac:dyDescent="0.2">
      <c r="B54" s="87" t="s">
        <v>72</v>
      </c>
      <c r="C54" s="88"/>
      <c r="D54" s="88"/>
      <c r="E54" s="88"/>
      <c r="F54" s="88"/>
      <c r="G54" s="89">
        <f>300+(0.15*180)</f>
        <v>327</v>
      </c>
      <c r="H54" s="88"/>
      <c r="I54" s="88"/>
      <c r="J54" s="88"/>
      <c r="K54" s="88"/>
      <c r="L54" s="88"/>
      <c r="M54" s="88"/>
      <c r="N54" s="88"/>
      <c r="O54" s="88"/>
      <c r="P54" s="89"/>
      <c r="Q54" s="88"/>
      <c r="R54" s="98"/>
      <c r="S54" s="34">
        <f t="shared" ref="S54:S61" si="6">SUM(C54:R54)</f>
        <v>327</v>
      </c>
    </row>
    <row r="55" spans="2:19" x14ac:dyDescent="0.2">
      <c r="B55" s="90" t="s">
        <v>81</v>
      </c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5">
        <f>300+(0.15*180)</f>
        <v>327</v>
      </c>
      <c r="Q55" s="86"/>
      <c r="R55" s="99"/>
      <c r="S55" s="35">
        <f t="shared" si="6"/>
        <v>327</v>
      </c>
    </row>
    <row r="56" spans="2:19" x14ac:dyDescent="0.2">
      <c r="B56" s="90" t="s">
        <v>73</v>
      </c>
      <c r="C56" s="86"/>
      <c r="D56" s="86"/>
      <c r="E56" s="86"/>
      <c r="F56" s="85">
        <f>200+(0.1*180)</f>
        <v>218</v>
      </c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99"/>
      <c r="S56" s="35">
        <f t="shared" si="6"/>
        <v>218</v>
      </c>
    </row>
    <row r="57" spans="2:19" x14ac:dyDescent="0.2">
      <c r="B57" s="90" t="s">
        <v>74</v>
      </c>
      <c r="C57" s="86"/>
      <c r="D57" s="86"/>
      <c r="E57" s="86"/>
      <c r="F57" s="86"/>
      <c r="G57" s="86"/>
      <c r="H57" s="86"/>
      <c r="I57" s="86"/>
      <c r="J57" s="86"/>
      <c r="K57" s="86"/>
      <c r="L57" s="85">
        <f>200+(0.1*180)</f>
        <v>218</v>
      </c>
      <c r="M57" s="86"/>
      <c r="N57" s="86"/>
      <c r="O57" s="86"/>
      <c r="P57" s="86"/>
      <c r="Q57" s="86"/>
      <c r="R57" s="99"/>
      <c r="S57" s="35">
        <f t="shared" si="6"/>
        <v>218</v>
      </c>
    </row>
    <row r="58" spans="2:19" x14ac:dyDescent="0.2">
      <c r="B58" s="90" t="s">
        <v>75</v>
      </c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5">
        <f>75+(0.15*180)</f>
        <v>102</v>
      </c>
      <c r="Q58" s="86"/>
      <c r="R58" s="99"/>
      <c r="S58" s="35">
        <f t="shared" si="6"/>
        <v>102</v>
      </c>
    </row>
    <row r="59" spans="2:19" x14ac:dyDescent="0.2">
      <c r="B59" s="90" t="s">
        <v>76</v>
      </c>
      <c r="C59" s="86"/>
      <c r="D59" s="86"/>
      <c r="E59" s="86"/>
      <c r="F59" s="86"/>
      <c r="G59" s="85">
        <f>75+(0.15*180)</f>
        <v>102</v>
      </c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99"/>
      <c r="S59" s="35">
        <f t="shared" si="6"/>
        <v>102</v>
      </c>
    </row>
    <row r="60" spans="2:19" x14ac:dyDescent="0.2">
      <c r="B60" s="90" t="s">
        <v>77</v>
      </c>
      <c r="C60" s="86"/>
      <c r="D60" s="86"/>
      <c r="E60" s="86"/>
      <c r="F60" s="86"/>
      <c r="G60" s="85">
        <f>250+(0.1*180)</f>
        <v>268</v>
      </c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99"/>
      <c r="S60" s="35">
        <f t="shared" si="6"/>
        <v>268</v>
      </c>
    </row>
    <row r="61" spans="2:19" ht="13.5" thickBot="1" x14ac:dyDescent="0.25">
      <c r="B61" s="92" t="s">
        <v>78</v>
      </c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4">
        <f>100+(0.1*180)</f>
        <v>118</v>
      </c>
      <c r="Q61" s="93"/>
      <c r="R61" s="100"/>
      <c r="S61" s="101">
        <f t="shared" si="6"/>
        <v>118</v>
      </c>
    </row>
    <row r="62" spans="2:19" ht="13.5" thickBot="1" x14ac:dyDescent="0.25">
      <c r="B62" s="95" t="s">
        <v>82</v>
      </c>
      <c r="C62" s="96">
        <f>SUM(C54:C61)</f>
        <v>0</v>
      </c>
      <c r="D62" s="96">
        <f t="shared" ref="D62:R62" si="7">SUM(D54:D61)</f>
        <v>0</v>
      </c>
      <c r="E62" s="96">
        <f t="shared" si="7"/>
        <v>0</v>
      </c>
      <c r="F62" s="96">
        <f t="shared" si="7"/>
        <v>218</v>
      </c>
      <c r="G62" s="96">
        <f t="shared" si="7"/>
        <v>697</v>
      </c>
      <c r="H62" s="96">
        <f t="shared" si="7"/>
        <v>0</v>
      </c>
      <c r="I62" s="96">
        <f t="shared" si="7"/>
        <v>0</v>
      </c>
      <c r="J62" s="96">
        <f t="shared" si="7"/>
        <v>0</v>
      </c>
      <c r="K62" s="96">
        <f t="shared" si="7"/>
        <v>0</v>
      </c>
      <c r="L62" s="96">
        <f t="shared" si="7"/>
        <v>218</v>
      </c>
      <c r="M62" s="96">
        <f t="shared" si="7"/>
        <v>0</v>
      </c>
      <c r="N62" s="96">
        <f t="shared" si="7"/>
        <v>0</v>
      </c>
      <c r="O62" s="96">
        <f t="shared" si="7"/>
        <v>0</v>
      </c>
      <c r="P62" s="96">
        <f t="shared" si="7"/>
        <v>547</v>
      </c>
      <c r="Q62" s="96">
        <f t="shared" si="7"/>
        <v>0</v>
      </c>
      <c r="R62" s="97">
        <f t="shared" si="7"/>
        <v>0</v>
      </c>
      <c r="S62" s="38">
        <f>SUM(S54:S61)</f>
        <v>1680</v>
      </c>
    </row>
    <row r="63" spans="2:19" ht="3.75" customHeight="1" thickBot="1" x14ac:dyDescent="0.25"/>
    <row r="64" spans="2:19" s="58" customFormat="1" ht="24" customHeight="1" thickBot="1" x14ac:dyDescent="0.3">
      <c r="B64" s="75" t="s">
        <v>79</v>
      </c>
      <c r="C64" s="168">
        <f>+C51-C62</f>
        <v>0</v>
      </c>
      <c r="D64" s="81">
        <f>+D51-D62</f>
        <v>0</v>
      </c>
      <c r="E64" s="76">
        <f>+E51-E62</f>
        <v>129.5</v>
      </c>
      <c r="F64" s="76">
        <f>+F51-F62+O51</f>
        <v>-67</v>
      </c>
      <c r="G64" s="84">
        <v>0</v>
      </c>
      <c r="H64" s="81">
        <f t="shared" ref="H64:R64" si="8">+H51-H62</f>
        <v>0</v>
      </c>
      <c r="I64" s="81">
        <v>0</v>
      </c>
      <c r="J64" s="81">
        <f t="shared" si="8"/>
        <v>0</v>
      </c>
      <c r="K64" s="167">
        <f t="shared" si="8"/>
        <v>88.75</v>
      </c>
      <c r="L64" s="81">
        <f t="shared" si="8"/>
        <v>-218</v>
      </c>
      <c r="M64" s="77">
        <f t="shared" si="8"/>
        <v>97.5</v>
      </c>
      <c r="N64" s="76">
        <f t="shared" si="8"/>
        <v>8.75</v>
      </c>
      <c r="O64" s="81">
        <v>0</v>
      </c>
      <c r="P64" s="76">
        <f>+P51-P62+I51</f>
        <v>-623</v>
      </c>
      <c r="Q64" s="81">
        <f t="shared" si="8"/>
        <v>0</v>
      </c>
      <c r="R64" s="81">
        <f t="shared" si="8"/>
        <v>0</v>
      </c>
      <c r="S64" s="78">
        <f>SUM(C64:R64)</f>
        <v>-583.5</v>
      </c>
    </row>
  </sheetData>
  <mergeCells count="3">
    <mergeCell ref="R1:S1"/>
    <mergeCell ref="A2:S2"/>
    <mergeCell ref="C1:Q1"/>
  </mergeCells>
  <phoneticPr fontId="0" type="noConversion"/>
  <pageMargins left="0.25" right="0.25" top="0.5" bottom="1" header="0.5" footer="0.5"/>
  <pageSetup scale="5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4CEB3-C02C-4C1E-8498-4690B2517F25}">
  <sheetPr>
    <tabColor rgb="FF00B0F0"/>
  </sheetPr>
  <dimension ref="A1:U91"/>
  <sheetViews>
    <sheetView showGridLines="0" topLeftCell="A2" workbookViewId="0">
      <selection activeCell="K72" sqref="K7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21" ht="44.25" x14ac:dyDescent="0.55000000000000004">
      <c r="A1" s="533"/>
      <c r="B1" s="533"/>
      <c r="C1" s="654" t="s">
        <v>236</v>
      </c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5"/>
      <c r="S1" s="655"/>
    </row>
    <row r="2" spans="1:21" ht="15.75" x14ac:dyDescent="0.2">
      <c r="A2" s="656" t="s">
        <v>24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  <c r="R2" s="656"/>
      <c r="S2" s="656"/>
    </row>
    <row r="3" spans="1:21" ht="62.25" customHeight="1" thickBot="1" x14ac:dyDescent="0.35">
      <c r="A3" s="533"/>
      <c r="B3" s="533"/>
      <c r="C3" s="536"/>
      <c r="D3" s="533"/>
      <c r="E3" s="537"/>
      <c r="F3" s="535"/>
      <c r="G3" s="537"/>
      <c r="H3" s="533"/>
      <c r="I3" s="535"/>
      <c r="M3" s="535"/>
      <c r="N3" s="535"/>
      <c r="O3" s="535"/>
      <c r="Q3" s="533"/>
      <c r="R3" s="533"/>
      <c r="S3" s="533"/>
      <c r="U3" s="534"/>
    </row>
    <row r="4" spans="1:21" x14ac:dyDescent="0.2">
      <c r="C4" s="120"/>
      <c r="D4" s="462"/>
      <c r="E4" s="459"/>
      <c r="F4" s="126"/>
      <c r="G4" s="470"/>
      <c r="H4" s="530"/>
      <c r="I4" s="462"/>
      <c r="J4" s="197"/>
      <c r="K4" s="342"/>
      <c r="L4" s="342"/>
      <c r="M4" s="462"/>
      <c r="N4" s="459"/>
      <c r="O4" s="108"/>
      <c r="P4" s="327"/>
      <c r="Q4" s="197"/>
      <c r="R4" s="197"/>
      <c r="S4" s="657">
        <v>45643</v>
      </c>
    </row>
    <row r="5" spans="1:21" x14ac:dyDescent="0.2">
      <c r="C5" s="36"/>
      <c r="D5" s="463"/>
      <c r="E5" s="460"/>
      <c r="F5" s="127"/>
      <c r="G5" s="471"/>
      <c r="H5" s="531"/>
      <c r="I5" s="463"/>
      <c r="J5" s="12"/>
      <c r="K5" s="354"/>
      <c r="L5" s="354"/>
      <c r="M5" s="463"/>
      <c r="N5" s="460"/>
      <c r="O5" s="109"/>
      <c r="P5" s="328"/>
      <c r="Q5" s="12"/>
      <c r="R5" s="12"/>
      <c r="S5" s="658"/>
    </row>
    <row r="6" spans="1:21" x14ac:dyDescent="0.2">
      <c r="B6" s="338" t="s">
        <v>0</v>
      </c>
      <c r="C6" s="36"/>
      <c r="D6" s="463"/>
      <c r="E6" s="460"/>
      <c r="F6" s="127"/>
      <c r="G6" s="471"/>
      <c r="H6" s="531"/>
      <c r="I6" s="463"/>
      <c r="J6" s="12"/>
      <c r="K6" s="354"/>
      <c r="L6" s="354"/>
      <c r="M6" s="463"/>
      <c r="N6" s="460"/>
      <c r="O6" s="109"/>
      <c r="P6" s="328"/>
      <c r="Q6" s="12"/>
      <c r="R6" s="12"/>
      <c r="S6" s="658"/>
    </row>
    <row r="7" spans="1:21" x14ac:dyDescent="0.2">
      <c r="C7" s="36"/>
      <c r="D7" s="463"/>
      <c r="E7" s="460"/>
      <c r="F7" s="127"/>
      <c r="G7" s="471"/>
      <c r="H7" s="531"/>
      <c r="I7" s="463"/>
      <c r="J7" s="12"/>
      <c r="K7" s="354"/>
      <c r="L7" s="354"/>
      <c r="M7" s="463"/>
      <c r="N7" s="460"/>
      <c r="O7" s="109"/>
      <c r="P7" s="328"/>
      <c r="Q7" s="12"/>
      <c r="R7" s="12"/>
      <c r="S7" s="658"/>
    </row>
    <row r="8" spans="1:21" s="365" customFormat="1" ht="14.25" thickBot="1" x14ac:dyDescent="0.3">
      <c r="C8" s="121"/>
      <c r="D8" s="454"/>
      <c r="E8" s="461"/>
      <c r="F8" s="128"/>
      <c r="G8" s="472"/>
      <c r="H8" s="532"/>
      <c r="I8" s="454"/>
      <c r="J8" s="311"/>
      <c r="K8" s="561"/>
      <c r="L8" s="561"/>
      <c r="M8" s="454"/>
      <c r="N8" s="461"/>
      <c r="O8" s="110"/>
      <c r="P8" s="329"/>
      <c r="Q8" s="311"/>
      <c r="R8" s="311"/>
      <c r="S8" s="658"/>
    </row>
    <row r="9" spans="1:21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325" t="s">
        <v>14</v>
      </c>
      <c r="L9" s="3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8"/>
    </row>
    <row r="10" spans="1:21" s="384" customFormat="1" ht="9" thickBot="1" x14ac:dyDescent="0.2">
      <c r="C10" s="65" t="s">
        <v>177</v>
      </c>
      <c r="D10" s="295" t="s">
        <v>68</v>
      </c>
      <c r="E10" s="65" t="s">
        <v>142</v>
      </c>
      <c r="F10" s="65" t="s">
        <v>116</v>
      </c>
      <c r="G10" s="65" t="s">
        <v>23</v>
      </c>
      <c r="H10" s="65" t="s">
        <v>3</v>
      </c>
      <c r="I10" s="65" t="s">
        <v>25</v>
      </c>
      <c r="J10" s="65" t="s">
        <v>112</v>
      </c>
      <c r="K10" s="65" t="s">
        <v>22</v>
      </c>
      <c r="L10" s="65" t="s">
        <v>27</v>
      </c>
      <c r="M10" s="65" t="s">
        <v>83</v>
      </c>
      <c r="N10" s="65" t="s">
        <v>119</v>
      </c>
      <c r="O10" s="65" t="s">
        <v>2</v>
      </c>
      <c r="P10" s="65" t="s">
        <v>208</v>
      </c>
      <c r="Q10" s="65" t="s">
        <v>148</v>
      </c>
      <c r="R10" s="65" t="s">
        <v>4</v>
      </c>
      <c r="S10" s="659"/>
    </row>
    <row r="11" spans="1:21" s="387" customFormat="1" ht="33.75" customHeight="1" thickBot="1" x14ac:dyDescent="0.25">
      <c r="B11" s="558" t="s">
        <v>237</v>
      </c>
      <c r="C11" s="565" cm="1">
        <f t="array" ref="C11">+'2023'!L73:L73</f>
        <v>151</v>
      </c>
      <c r="D11" s="566">
        <f>+'2023'!R73</f>
        <v>-63.5</v>
      </c>
      <c r="E11" s="565">
        <f>+'2023'!O73</f>
        <v>0</v>
      </c>
      <c r="F11" s="567">
        <f>+'2023'!E73</f>
        <v>0</v>
      </c>
      <c r="G11" s="570">
        <f>+'2023'!K73</f>
        <v>-43</v>
      </c>
      <c r="H11" s="569">
        <f>+'2023'!J73</f>
        <v>-40.75</v>
      </c>
      <c r="I11" s="614">
        <f>+'2023'!G73</f>
        <v>0</v>
      </c>
      <c r="J11" s="565">
        <f>+'2023'!Q73</f>
        <v>0</v>
      </c>
      <c r="K11" s="566">
        <f>+'2023'!F73</f>
        <v>-127.5</v>
      </c>
      <c r="L11" s="566">
        <f>+'2023'!N73</f>
        <v>-118.75</v>
      </c>
      <c r="M11" s="567">
        <f>+'2023'!I73</f>
        <v>212.25</v>
      </c>
      <c r="N11" s="566">
        <f>+'2023'!H73</f>
        <v>-26</v>
      </c>
      <c r="O11" s="565">
        <f>+'2023'!P73</f>
        <v>155</v>
      </c>
      <c r="P11" s="566">
        <f>+'2023'!M73</f>
        <v>-236.25</v>
      </c>
      <c r="Q11" s="568">
        <f>+'2023'!C73</f>
        <v>267</v>
      </c>
      <c r="R11" s="571">
        <f>+'2023'!D73</f>
        <v>0</v>
      </c>
      <c r="S11" s="572">
        <f>SUM(C11:R11)</f>
        <v>129.5</v>
      </c>
    </row>
    <row r="12" spans="1:21" ht="13.5" thickBot="1" x14ac:dyDescent="0.25">
      <c r="B12" s="597" t="s">
        <v>31</v>
      </c>
      <c r="C12" s="592">
        <v>18.75</v>
      </c>
      <c r="D12" s="592">
        <v>18.75</v>
      </c>
      <c r="E12" s="592">
        <v>18.75</v>
      </c>
      <c r="F12" s="592">
        <v>18.75</v>
      </c>
      <c r="G12" s="593">
        <v>18.75</v>
      </c>
      <c r="H12" s="592">
        <v>18.75</v>
      </c>
      <c r="I12" s="594">
        <v>18.75</v>
      </c>
      <c r="J12" s="592">
        <v>18.75</v>
      </c>
      <c r="K12" s="592">
        <v>18.75</v>
      </c>
      <c r="L12" s="594">
        <v>18.75</v>
      </c>
      <c r="M12" s="592">
        <v>18.75</v>
      </c>
      <c r="N12" s="592">
        <v>18.75</v>
      </c>
      <c r="O12" s="592">
        <v>18.75</v>
      </c>
      <c r="P12" s="592">
        <v>18.75</v>
      </c>
      <c r="Q12" s="594">
        <v>18.75</v>
      </c>
      <c r="R12" s="592">
        <v>18.75</v>
      </c>
      <c r="S12" s="595">
        <f>SUM(C12:R12)</f>
        <v>300</v>
      </c>
    </row>
    <row r="13" spans="1:21" x14ac:dyDescent="0.2">
      <c r="B13" s="596" t="s">
        <v>32</v>
      </c>
      <c r="C13" s="603">
        <v>10</v>
      </c>
      <c r="D13" s="598">
        <v>0</v>
      </c>
      <c r="E13" s="603">
        <v>10</v>
      </c>
      <c r="F13" s="598">
        <v>0</v>
      </c>
      <c r="G13" s="603">
        <v>10</v>
      </c>
      <c r="H13" s="598">
        <v>0</v>
      </c>
      <c r="I13" s="613">
        <v>10</v>
      </c>
      <c r="J13" s="602">
        <v>0</v>
      </c>
      <c r="K13" s="608">
        <v>10</v>
      </c>
      <c r="L13" s="609">
        <v>0</v>
      </c>
      <c r="M13" s="603">
        <v>10</v>
      </c>
      <c r="N13" s="598">
        <v>0</v>
      </c>
      <c r="O13" s="603">
        <v>10</v>
      </c>
      <c r="P13" s="598">
        <v>0</v>
      </c>
      <c r="Q13" s="602">
        <v>0</v>
      </c>
      <c r="R13" s="604">
        <v>10</v>
      </c>
      <c r="S13" s="401">
        <f t="shared" ref="S13:S30" si="0">SUM(C13:R13)</f>
        <v>80</v>
      </c>
    </row>
    <row r="14" spans="1:21" x14ac:dyDescent="0.2">
      <c r="B14" s="448" t="s">
        <v>33</v>
      </c>
      <c r="C14" s="606">
        <v>0</v>
      </c>
      <c r="D14" s="609">
        <v>0</v>
      </c>
      <c r="E14" s="608">
        <v>10</v>
      </c>
      <c r="F14" s="609">
        <v>0</v>
      </c>
      <c r="G14" s="608">
        <v>10</v>
      </c>
      <c r="H14" s="610">
        <v>10</v>
      </c>
      <c r="I14" s="612">
        <v>10</v>
      </c>
      <c r="J14" s="606">
        <v>0</v>
      </c>
      <c r="K14" s="608">
        <v>10</v>
      </c>
      <c r="L14" s="609">
        <v>0</v>
      </c>
      <c r="M14" s="608">
        <v>10</v>
      </c>
      <c r="N14" s="609">
        <v>0</v>
      </c>
      <c r="O14" s="606">
        <v>0</v>
      </c>
      <c r="P14" s="609">
        <v>0</v>
      </c>
      <c r="Q14" s="608">
        <v>10</v>
      </c>
      <c r="R14" s="607">
        <v>10</v>
      </c>
      <c r="S14" s="394">
        <f t="shared" si="0"/>
        <v>80</v>
      </c>
    </row>
    <row r="15" spans="1:21" x14ac:dyDescent="0.2">
      <c r="B15" s="447" t="s">
        <v>34</v>
      </c>
      <c r="C15" s="608">
        <v>10</v>
      </c>
      <c r="D15" s="610">
        <v>10</v>
      </c>
      <c r="E15" s="608">
        <v>10</v>
      </c>
      <c r="F15" s="609">
        <v>0</v>
      </c>
      <c r="G15" s="606">
        <v>0</v>
      </c>
      <c r="H15" s="609">
        <v>0</v>
      </c>
      <c r="I15" s="612">
        <v>10</v>
      </c>
      <c r="J15" s="606">
        <v>0</v>
      </c>
      <c r="K15" s="606">
        <v>0</v>
      </c>
      <c r="L15" s="610">
        <v>10</v>
      </c>
      <c r="M15" s="606">
        <v>0</v>
      </c>
      <c r="N15" s="610">
        <v>10</v>
      </c>
      <c r="O15" s="606">
        <v>0</v>
      </c>
      <c r="P15" s="609">
        <v>0</v>
      </c>
      <c r="Q15" s="608">
        <v>10</v>
      </c>
      <c r="R15" s="607">
        <v>10</v>
      </c>
      <c r="S15" s="392">
        <f t="shared" si="0"/>
        <v>80</v>
      </c>
    </row>
    <row r="16" spans="1:21" x14ac:dyDescent="0.2">
      <c r="B16" s="538" t="s">
        <v>47</v>
      </c>
      <c r="C16" s="513">
        <v>0</v>
      </c>
      <c r="D16" s="513">
        <v>10</v>
      </c>
      <c r="E16" s="513">
        <v>0</v>
      </c>
      <c r="F16" s="513">
        <v>10</v>
      </c>
      <c r="G16" s="528">
        <v>0</v>
      </c>
      <c r="H16" s="513">
        <v>0</v>
      </c>
      <c r="I16" s="515">
        <v>10</v>
      </c>
      <c r="J16" s="513">
        <v>0</v>
      </c>
      <c r="K16" s="513">
        <v>0</v>
      </c>
      <c r="L16" s="513">
        <v>0</v>
      </c>
      <c r="M16" s="513">
        <v>0</v>
      </c>
      <c r="N16" s="515">
        <v>0</v>
      </c>
      <c r="O16" s="513">
        <v>10</v>
      </c>
      <c r="P16" s="513">
        <v>10</v>
      </c>
      <c r="Q16" s="515">
        <v>0</v>
      </c>
      <c r="R16" s="513">
        <v>0</v>
      </c>
      <c r="S16" s="397">
        <f t="shared" si="0"/>
        <v>50</v>
      </c>
    </row>
    <row r="17" spans="1:19" x14ac:dyDescent="0.2">
      <c r="B17" s="447" t="s">
        <v>35</v>
      </c>
      <c r="C17" s="608">
        <v>10</v>
      </c>
      <c r="D17" s="609">
        <v>0</v>
      </c>
      <c r="E17" s="608">
        <v>10</v>
      </c>
      <c r="F17" s="609">
        <v>0</v>
      </c>
      <c r="G17" s="608">
        <v>10</v>
      </c>
      <c r="H17" s="610">
        <v>10</v>
      </c>
      <c r="I17" s="609">
        <v>0</v>
      </c>
      <c r="J17" s="606">
        <v>0</v>
      </c>
      <c r="K17" s="608">
        <v>10</v>
      </c>
      <c r="L17" s="609">
        <v>0</v>
      </c>
      <c r="M17" s="606">
        <v>0</v>
      </c>
      <c r="N17" s="610">
        <v>10</v>
      </c>
      <c r="O17" s="608">
        <v>10</v>
      </c>
      <c r="P17" s="609">
        <v>0</v>
      </c>
      <c r="Q17" s="608">
        <v>10</v>
      </c>
      <c r="R17" s="611">
        <v>0</v>
      </c>
      <c r="S17" s="392">
        <f t="shared" si="0"/>
        <v>80</v>
      </c>
    </row>
    <row r="18" spans="1:19" x14ac:dyDescent="0.2">
      <c r="B18" s="448" t="s">
        <v>36</v>
      </c>
      <c r="C18" s="606">
        <v>0</v>
      </c>
      <c r="D18" s="610">
        <v>10</v>
      </c>
      <c r="E18" s="608">
        <v>10</v>
      </c>
      <c r="F18" s="608">
        <v>10</v>
      </c>
      <c r="G18" s="606">
        <v>0</v>
      </c>
      <c r="H18" s="610">
        <v>10</v>
      </c>
      <c r="I18" s="609">
        <v>0</v>
      </c>
      <c r="J18" s="608">
        <v>10</v>
      </c>
      <c r="K18" s="608">
        <v>10</v>
      </c>
      <c r="L18" s="610">
        <v>10</v>
      </c>
      <c r="M18" s="606">
        <v>0</v>
      </c>
      <c r="N18" s="609">
        <v>0</v>
      </c>
      <c r="O18" s="608">
        <v>10</v>
      </c>
      <c r="P18" s="611">
        <v>0</v>
      </c>
      <c r="Q18" s="609">
        <v>0</v>
      </c>
      <c r="R18" s="606">
        <v>0</v>
      </c>
      <c r="S18" s="394">
        <f t="shared" si="0"/>
        <v>80</v>
      </c>
    </row>
    <row r="19" spans="1:19" x14ac:dyDescent="0.2">
      <c r="B19" s="447" t="s">
        <v>37</v>
      </c>
      <c r="C19" s="610">
        <v>10</v>
      </c>
      <c r="D19" s="609">
        <v>0</v>
      </c>
      <c r="E19" s="608">
        <v>10</v>
      </c>
      <c r="F19" s="609">
        <v>0</v>
      </c>
      <c r="G19" s="606">
        <v>0</v>
      </c>
      <c r="H19" s="609">
        <v>0</v>
      </c>
      <c r="I19" s="609">
        <v>0</v>
      </c>
      <c r="J19" s="606">
        <v>0</v>
      </c>
      <c r="K19" s="608">
        <v>10</v>
      </c>
      <c r="L19" s="610">
        <v>10</v>
      </c>
      <c r="M19" s="608">
        <v>10</v>
      </c>
      <c r="N19" s="609">
        <v>0</v>
      </c>
      <c r="O19" s="608">
        <v>10</v>
      </c>
      <c r="P19" s="611">
        <v>0</v>
      </c>
      <c r="Q19" s="610">
        <v>10</v>
      </c>
      <c r="R19" s="608">
        <v>10</v>
      </c>
      <c r="S19" s="392">
        <f t="shared" si="0"/>
        <v>80</v>
      </c>
    </row>
    <row r="20" spans="1:19" x14ac:dyDescent="0.2">
      <c r="A20" s="338" t="s">
        <v>0</v>
      </c>
      <c r="B20" s="538" t="s">
        <v>47</v>
      </c>
      <c r="C20" s="513">
        <v>0</v>
      </c>
      <c r="D20" s="513">
        <v>0</v>
      </c>
      <c r="E20" s="513">
        <v>0</v>
      </c>
      <c r="F20" s="513">
        <v>10</v>
      </c>
      <c r="G20" s="528">
        <v>0</v>
      </c>
      <c r="H20" s="513">
        <v>10</v>
      </c>
      <c r="I20" s="515">
        <v>0</v>
      </c>
      <c r="J20" s="513">
        <v>10</v>
      </c>
      <c r="K20" s="513">
        <v>10</v>
      </c>
      <c r="L20" s="513">
        <v>0</v>
      </c>
      <c r="M20" s="513">
        <v>0</v>
      </c>
      <c r="N20" s="513">
        <v>0</v>
      </c>
      <c r="O20" s="513">
        <v>0</v>
      </c>
      <c r="P20" s="513">
        <v>10</v>
      </c>
      <c r="Q20" s="515">
        <v>0</v>
      </c>
      <c r="R20" s="513">
        <v>0</v>
      </c>
      <c r="S20" s="400">
        <f>SUM(C20:R20)</f>
        <v>50</v>
      </c>
    </row>
    <row r="21" spans="1:19" x14ac:dyDescent="0.2">
      <c r="B21" s="447" t="s">
        <v>38</v>
      </c>
      <c r="C21" s="608">
        <v>10</v>
      </c>
      <c r="D21" s="608">
        <v>10</v>
      </c>
      <c r="E21" s="609">
        <v>0</v>
      </c>
      <c r="F21" s="606">
        <v>0</v>
      </c>
      <c r="G21" s="606">
        <v>0</v>
      </c>
      <c r="H21" s="609">
        <v>0</v>
      </c>
      <c r="I21" s="608">
        <v>10</v>
      </c>
      <c r="J21" s="606">
        <v>0</v>
      </c>
      <c r="K21" s="606">
        <v>0</v>
      </c>
      <c r="L21" s="610">
        <v>10</v>
      </c>
      <c r="M21" s="606">
        <v>0</v>
      </c>
      <c r="N21" s="609">
        <v>0</v>
      </c>
      <c r="O21" s="608">
        <v>10</v>
      </c>
      <c r="P21" s="610">
        <v>10</v>
      </c>
      <c r="Q21" s="610">
        <v>10</v>
      </c>
      <c r="R21" s="608">
        <v>10</v>
      </c>
      <c r="S21" s="401">
        <f t="shared" si="0"/>
        <v>80</v>
      </c>
    </row>
    <row r="22" spans="1:19" x14ac:dyDescent="0.2">
      <c r="B22" s="448" t="s">
        <v>39</v>
      </c>
      <c r="C22" s="606">
        <v>0</v>
      </c>
      <c r="D22" s="606">
        <v>0</v>
      </c>
      <c r="E22" s="610">
        <v>10</v>
      </c>
      <c r="F22" s="608">
        <v>10</v>
      </c>
      <c r="G22" s="606">
        <v>0</v>
      </c>
      <c r="H22" s="609">
        <v>0</v>
      </c>
      <c r="I22" s="608">
        <v>10</v>
      </c>
      <c r="J22" s="608">
        <v>10</v>
      </c>
      <c r="K22" s="608">
        <v>10</v>
      </c>
      <c r="L22" s="610">
        <v>10</v>
      </c>
      <c r="M22" s="606">
        <v>0</v>
      </c>
      <c r="N22" s="609">
        <v>0</v>
      </c>
      <c r="O22" s="606">
        <v>0</v>
      </c>
      <c r="P22" s="610">
        <v>10</v>
      </c>
      <c r="Q22" s="609">
        <v>0</v>
      </c>
      <c r="R22" s="608">
        <v>10</v>
      </c>
      <c r="S22" s="394">
        <f>SUM(C22:R22)</f>
        <v>80</v>
      </c>
    </row>
    <row r="23" spans="1:19" x14ac:dyDescent="0.2">
      <c r="B23" s="447" t="s">
        <v>40</v>
      </c>
      <c r="C23" s="608">
        <v>10</v>
      </c>
      <c r="D23" s="608">
        <v>10</v>
      </c>
      <c r="E23" s="609">
        <v>0</v>
      </c>
      <c r="F23" s="606">
        <v>0</v>
      </c>
      <c r="G23" s="608">
        <v>10</v>
      </c>
      <c r="H23" s="609">
        <v>0</v>
      </c>
      <c r="I23" s="606">
        <v>0</v>
      </c>
      <c r="J23" s="608">
        <v>10</v>
      </c>
      <c r="K23" s="606">
        <v>0</v>
      </c>
      <c r="L23" s="609">
        <v>0</v>
      </c>
      <c r="M23" s="606">
        <v>0</v>
      </c>
      <c r="N23" s="610">
        <v>10</v>
      </c>
      <c r="O23" s="608">
        <v>10</v>
      </c>
      <c r="P23" s="609">
        <v>0</v>
      </c>
      <c r="Q23" s="608">
        <v>10</v>
      </c>
      <c r="R23" s="608">
        <v>10</v>
      </c>
      <c r="S23" s="392">
        <f t="shared" si="0"/>
        <v>80</v>
      </c>
    </row>
    <row r="24" spans="1:19" x14ac:dyDescent="0.2">
      <c r="B24" s="538" t="s">
        <v>47</v>
      </c>
      <c r="C24" s="513"/>
      <c r="D24" s="513"/>
      <c r="E24" s="513"/>
      <c r="F24" s="513">
        <v>10</v>
      </c>
      <c r="G24" s="528"/>
      <c r="H24" s="513">
        <v>10</v>
      </c>
      <c r="I24" s="515"/>
      <c r="J24" s="513"/>
      <c r="K24" s="513"/>
      <c r="L24" s="513"/>
      <c r="M24" s="513"/>
      <c r="N24" s="513"/>
      <c r="O24" s="513"/>
      <c r="P24" s="513">
        <v>10</v>
      </c>
      <c r="Q24" s="515"/>
      <c r="R24" s="513"/>
      <c r="S24" s="397">
        <f t="shared" si="0"/>
        <v>30</v>
      </c>
    </row>
    <row r="25" spans="1:19" x14ac:dyDescent="0.2">
      <c r="B25" s="447" t="s">
        <v>41</v>
      </c>
      <c r="C25" s="608">
        <v>10</v>
      </c>
      <c r="D25" s="608">
        <v>10</v>
      </c>
      <c r="E25" s="609">
        <v>0</v>
      </c>
      <c r="F25" s="606">
        <v>0</v>
      </c>
      <c r="G25" s="606">
        <v>0</v>
      </c>
      <c r="H25" s="610">
        <v>10</v>
      </c>
      <c r="I25" s="606">
        <v>0</v>
      </c>
      <c r="J25" s="608">
        <v>10</v>
      </c>
      <c r="K25" s="608">
        <v>10</v>
      </c>
      <c r="L25" s="609">
        <v>0</v>
      </c>
      <c r="M25" s="606">
        <v>0</v>
      </c>
      <c r="N25" s="609">
        <v>0</v>
      </c>
      <c r="O25" s="608">
        <v>10</v>
      </c>
      <c r="P25" s="610">
        <v>10</v>
      </c>
      <c r="Q25" s="608">
        <v>10</v>
      </c>
      <c r="R25" s="606">
        <v>0</v>
      </c>
      <c r="S25" s="392">
        <f t="shared" si="0"/>
        <v>80</v>
      </c>
    </row>
    <row r="26" spans="1:19" x14ac:dyDescent="0.2">
      <c r="B26" s="448" t="s">
        <v>42</v>
      </c>
      <c r="C26" s="606">
        <v>0</v>
      </c>
      <c r="D26" s="606">
        <v>0</v>
      </c>
      <c r="E26" s="609">
        <v>0</v>
      </c>
      <c r="F26" s="608">
        <v>10</v>
      </c>
      <c r="G26" s="606">
        <v>0</v>
      </c>
      <c r="H26" s="610">
        <v>10</v>
      </c>
      <c r="I26" s="608">
        <v>10</v>
      </c>
      <c r="J26" s="608">
        <v>10</v>
      </c>
      <c r="K26" s="608">
        <v>10</v>
      </c>
      <c r="L26" s="610">
        <v>10</v>
      </c>
      <c r="M26" s="608">
        <v>10</v>
      </c>
      <c r="N26" s="610">
        <v>10</v>
      </c>
      <c r="O26" s="606">
        <v>0</v>
      </c>
      <c r="P26" s="609">
        <v>0</v>
      </c>
      <c r="Q26" s="606">
        <v>0</v>
      </c>
      <c r="R26" s="606">
        <v>0</v>
      </c>
      <c r="S26" s="394">
        <f t="shared" si="0"/>
        <v>80</v>
      </c>
    </row>
    <row r="27" spans="1:19" x14ac:dyDescent="0.2">
      <c r="B27" s="447" t="s">
        <v>43</v>
      </c>
      <c r="C27" s="606">
        <v>0</v>
      </c>
      <c r="D27" s="608">
        <v>10</v>
      </c>
      <c r="E27" s="610">
        <v>10</v>
      </c>
      <c r="F27" s="608">
        <v>10</v>
      </c>
      <c r="G27" s="608">
        <v>10</v>
      </c>
      <c r="H27" s="609">
        <v>0</v>
      </c>
      <c r="I27" s="608">
        <v>10</v>
      </c>
      <c r="J27" s="608">
        <v>10</v>
      </c>
      <c r="K27" s="606">
        <v>0</v>
      </c>
      <c r="L27" s="610">
        <v>10</v>
      </c>
      <c r="M27" s="606">
        <v>0</v>
      </c>
      <c r="N27" s="609">
        <v>0</v>
      </c>
      <c r="O27" s="608">
        <v>10</v>
      </c>
      <c r="P27" s="609">
        <v>0</v>
      </c>
      <c r="Q27" s="606">
        <v>0</v>
      </c>
      <c r="R27" s="606">
        <v>0</v>
      </c>
      <c r="S27" s="392">
        <f t="shared" si="0"/>
        <v>80</v>
      </c>
    </row>
    <row r="28" spans="1:19" x14ac:dyDescent="0.2">
      <c r="B28" s="448" t="s">
        <v>44</v>
      </c>
      <c r="C28" s="608">
        <v>10</v>
      </c>
      <c r="D28" s="608">
        <v>10</v>
      </c>
      <c r="E28" s="610">
        <v>10</v>
      </c>
      <c r="F28" s="606">
        <v>0</v>
      </c>
      <c r="G28" s="606">
        <v>0</v>
      </c>
      <c r="H28" s="606">
        <v>0</v>
      </c>
      <c r="I28" s="606">
        <v>0</v>
      </c>
      <c r="J28" s="608">
        <v>10</v>
      </c>
      <c r="K28" s="608">
        <v>10</v>
      </c>
      <c r="L28" s="610">
        <v>10</v>
      </c>
      <c r="M28" s="608">
        <v>10</v>
      </c>
      <c r="N28" s="610">
        <v>10</v>
      </c>
      <c r="O28" s="606">
        <v>0</v>
      </c>
      <c r="P28" s="609">
        <v>0</v>
      </c>
      <c r="Q28" s="606">
        <v>0</v>
      </c>
      <c r="R28" s="606">
        <v>0</v>
      </c>
      <c r="S28" s="394">
        <f t="shared" si="0"/>
        <v>80</v>
      </c>
    </row>
    <row r="29" spans="1:19" x14ac:dyDescent="0.2">
      <c r="B29" s="447" t="s">
        <v>45</v>
      </c>
      <c r="C29" s="606">
        <v>0</v>
      </c>
      <c r="D29" s="608">
        <v>10</v>
      </c>
      <c r="E29" s="609">
        <v>0</v>
      </c>
      <c r="F29" s="606">
        <v>0</v>
      </c>
      <c r="G29" s="606">
        <v>0</v>
      </c>
      <c r="H29" s="610">
        <v>10</v>
      </c>
      <c r="I29" s="608">
        <v>10</v>
      </c>
      <c r="J29" s="608">
        <v>10</v>
      </c>
      <c r="K29" s="608">
        <v>10</v>
      </c>
      <c r="L29" s="610">
        <v>10</v>
      </c>
      <c r="M29" s="608">
        <v>10</v>
      </c>
      <c r="N29" s="609">
        <v>0</v>
      </c>
      <c r="O29" s="606">
        <v>0</v>
      </c>
      <c r="P29" s="609">
        <v>0</v>
      </c>
      <c r="Q29" s="608">
        <v>10</v>
      </c>
      <c r="R29" s="606">
        <v>0</v>
      </c>
      <c r="S29" s="392">
        <f t="shared" si="0"/>
        <v>80</v>
      </c>
    </row>
    <row r="30" spans="1:19" ht="13.5" thickBot="1" x14ac:dyDescent="0.25">
      <c r="B30" s="449" t="s">
        <v>46</v>
      </c>
      <c r="C30" s="606">
        <v>0</v>
      </c>
      <c r="D30" s="608">
        <v>10</v>
      </c>
      <c r="E30" s="610">
        <v>10</v>
      </c>
      <c r="F30" s="606">
        <v>0</v>
      </c>
      <c r="G30" s="608">
        <v>10</v>
      </c>
      <c r="H30" s="606">
        <v>0</v>
      </c>
      <c r="I30" s="606">
        <v>0</v>
      </c>
      <c r="J30" s="608">
        <v>10</v>
      </c>
      <c r="K30" s="608">
        <v>10</v>
      </c>
      <c r="L30" s="610">
        <v>10</v>
      </c>
      <c r="M30" s="606">
        <v>0</v>
      </c>
      <c r="N30" s="609">
        <v>0</v>
      </c>
      <c r="O30" s="606">
        <v>0</v>
      </c>
      <c r="P30" s="610">
        <v>10</v>
      </c>
      <c r="Q30" s="608">
        <v>10</v>
      </c>
      <c r="R30" s="606">
        <v>0</v>
      </c>
      <c r="S30" s="403">
        <f t="shared" si="0"/>
        <v>80</v>
      </c>
    </row>
    <row r="31" spans="1:19" ht="13.5" thickBot="1" x14ac:dyDescent="0.25">
      <c r="B31" s="451" t="s">
        <v>240</v>
      </c>
      <c r="C31" s="405">
        <f>SUM(C12:C30)</f>
        <v>98.75</v>
      </c>
      <c r="D31" s="405">
        <f t="shared" ref="D31:S31" si="1">SUM(D12:D30)</f>
        <v>118.75</v>
      </c>
      <c r="E31" s="405">
        <f t="shared" si="1"/>
        <v>118.75</v>
      </c>
      <c r="F31" s="405">
        <f t="shared" si="1"/>
        <v>88.75</v>
      </c>
      <c r="G31" s="405">
        <f t="shared" si="1"/>
        <v>78.75</v>
      </c>
      <c r="H31" s="405">
        <f t="shared" si="1"/>
        <v>98.75</v>
      </c>
      <c r="I31" s="501">
        <f t="shared" si="1"/>
        <v>108.75</v>
      </c>
      <c r="J31" s="405">
        <f t="shared" si="1"/>
        <v>118.75</v>
      </c>
      <c r="K31" s="405">
        <f t="shared" si="1"/>
        <v>138.75</v>
      </c>
      <c r="L31" s="501">
        <f t="shared" si="1"/>
        <v>118.75</v>
      </c>
      <c r="M31" s="405">
        <f t="shared" si="1"/>
        <v>78.75</v>
      </c>
      <c r="N31" s="405">
        <f t="shared" si="1"/>
        <v>68.75</v>
      </c>
      <c r="O31" s="405">
        <f t="shared" si="1"/>
        <v>108.75</v>
      </c>
      <c r="P31" s="405">
        <f t="shared" si="1"/>
        <v>88.75</v>
      </c>
      <c r="Q31" s="405">
        <f t="shared" si="1"/>
        <v>108.75</v>
      </c>
      <c r="R31" s="405">
        <f t="shared" si="1"/>
        <v>88.75</v>
      </c>
      <c r="S31" s="405">
        <f t="shared" si="1"/>
        <v>1630</v>
      </c>
    </row>
    <row r="32" spans="1:19" ht="16.5" thickBot="1" x14ac:dyDescent="0.3">
      <c r="B32" s="452" t="s">
        <v>241</v>
      </c>
      <c r="C32" s="407">
        <f>+C11-C31</f>
        <v>52.25</v>
      </c>
      <c r="D32" s="407">
        <f t="shared" ref="D32:S32" si="2">+D11-D31</f>
        <v>-182.25</v>
      </c>
      <c r="E32" s="407">
        <f t="shared" si="2"/>
        <v>-118.75</v>
      </c>
      <c r="F32" s="407">
        <f t="shared" si="2"/>
        <v>-88.75</v>
      </c>
      <c r="G32" s="407">
        <f t="shared" si="2"/>
        <v>-121.75</v>
      </c>
      <c r="H32" s="407">
        <f t="shared" si="2"/>
        <v>-139.5</v>
      </c>
      <c r="I32" s="502">
        <f t="shared" si="2"/>
        <v>-108.75</v>
      </c>
      <c r="J32" s="407">
        <f t="shared" si="2"/>
        <v>-118.75</v>
      </c>
      <c r="K32" s="407">
        <f t="shared" si="2"/>
        <v>-266.25</v>
      </c>
      <c r="L32" s="407">
        <f t="shared" si="2"/>
        <v>-237.5</v>
      </c>
      <c r="M32" s="407">
        <f t="shared" si="2"/>
        <v>133.5</v>
      </c>
      <c r="N32" s="407">
        <f t="shared" si="2"/>
        <v>-94.75</v>
      </c>
      <c r="O32" s="407">
        <f t="shared" si="2"/>
        <v>46.25</v>
      </c>
      <c r="P32" s="407">
        <f t="shared" si="2"/>
        <v>-325</v>
      </c>
      <c r="Q32" s="407">
        <f t="shared" si="2"/>
        <v>158.25</v>
      </c>
      <c r="R32" s="407">
        <f t="shared" si="2"/>
        <v>-88.75</v>
      </c>
      <c r="S32" s="407">
        <f t="shared" si="2"/>
        <v>-1500.5</v>
      </c>
    </row>
    <row r="33" spans="2:19" ht="13.5" thickBot="1" x14ac:dyDescent="0.25">
      <c r="B33" s="408"/>
      <c r="C33" s="354"/>
      <c r="D33" s="354"/>
      <c r="E33" s="354"/>
      <c r="F33" s="354"/>
      <c r="H33" s="354"/>
      <c r="J33" s="354"/>
      <c r="L33" s="354"/>
      <c r="N33" s="354"/>
      <c r="O33" s="354"/>
      <c r="P33" s="354"/>
      <c r="R33" s="354"/>
    </row>
    <row r="34" spans="2:19" x14ac:dyDescent="0.2">
      <c r="B34" s="409" t="s">
        <v>49</v>
      </c>
      <c r="C34" s="410"/>
      <c r="D34" s="411"/>
      <c r="E34" s="411"/>
      <c r="F34" s="411"/>
      <c r="G34" s="411"/>
      <c r="H34" s="411">
        <v>-59.5</v>
      </c>
      <c r="I34" s="411"/>
      <c r="J34" s="411"/>
      <c r="K34" s="411">
        <v>-200</v>
      </c>
      <c r="L34" s="411">
        <v>-118.75</v>
      </c>
      <c r="M34" s="410"/>
      <c r="N34" s="411"/>
      <c r="O34" s="466"/>
      <c r="P34" s="410">
        <v>-200</v>
      </c>
      <c r="Q34" s="410"/>
      <c r="R34" s="411"/>
      <c r="S34" s="410">
        <f t="shared" ref="S34:S49" si="3">SUM(C34:R34)</f>
        <v>-578.25</v>
      </c>
    </row>
    <row r="35" spans="2:19" x14ac:dyDescent="0.2">
      <c r="B35" s="413" t="s">
        <v>50</v>
      </c>
      <c r="C35" s="414"/>
      <c r="D35" s="415"/>
      <c r="E35" s="415"/>
      <c r="F35" s="415"/>
      <c r="G35" s="415"/>
      <c r="H35" s="415"/>
      <c r="I35" s="415"/>
      <c r="J35" s="415"/>
      <c r="K35" s="415"/>
      <c r="L35" s="415"/>
      <c r="M35" s="415"/>
      <c r="N35" s="415"/>
      <c r="O35" s="415"/>
      <c r="P35" s="415"/>
      <c r="Q35" s="415"/>
      <c r="R35" s="415"/>
      <c r="S35" s="414">
        <f t="shared" si="3"/>
        <v>0</v>
      </c>
    </row>
    <row r="36" spans="2:19" x14ac:dyDescent="0.2">
      <c r="B36" s="413" t="s">
        <v>51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6">
        <f t="shared" si="3"/>
        <v>0</v>
      </c>
    </row>
    <row r="37" spans="2:19" x14ac:dyDescent="0.2">
      <c r="B37" s="413" t="s">
        <v>52</v>
      </c>
      <c r="C37" s="414"/>
      <c r="D37" s="415"/>
      <c r="E37" s="415"/>
      <c r="F37" s="415"/>
      <c r="G37" s="415"/>
      <c r="H37" s="416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53</v>
      </c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6">
        <f t="shared" si="3"/>
        <v>0</v>
      </c>
    </row>
    <row r="39" spans="2:19" x14ac:dyDescent="0.2">
      <c r="B39" s="413" t="s">
        <v>54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55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8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56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6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57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58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59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60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61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62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63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ht="13.5" thickBot="1" x14ac:dyDescent="0.25">
      <c r="B49" s="417" t="s">
        <v>123</v>
      </c>
      <c r="C49" s="418"/>
      <c r="D49" s="418"/>
      <c r="E49" s="418"/>
      <c r="F49" s="418"/>
      <c r="G49" s="418"/>
      <c r="H49" s="416"/>
      <c r="I49" s="418"/>
      <c r="J49" s="418"/>
      <c r="K49" s="418"/>
      <c r="L49" s="418"/>
      <c r="M49" s="418"/>
      <c r="N49" s="418"/>
      <c r="O49" s="418"/>
      <c r="P49" s="418"/>
      <c r="Q49" s="416"/>
      <c r="R49" s="418"/>
      <c r="S49" s="416">
        <f t="shared" si="3"/>
        <v>0</v>
      </c>
    </row>
    <row r="50" spans="2:20" ht="13.5" thickBot="1" x14ac:dyDescent="0.25">
      <c r="B50" s="464" t="s">
        <v>242</v>
      </c>
      <c r="C50" s="420">
        <f t="shared" ref="C50:S50" si="4">SUM(C34:C49)</f>
        <v>0</v>
      </c>
      <c r="D50" s="420">
        <f t="shared" si="4"/>
        <v>0</v>
      </c>
      <c r="E50" s="420">
        <f t="shared" si="4"/>
        <v>0</v>
      </c>
      <c r="F50" s="420">
        <f t="shared" si="4"/>
        <v>0</v>
      </c>
      <c r="G50" s="420">
        <f t="shared" si="4"/>
        <v>0</v>
      </c>
      <c r="H50" s="420">
        <f t="shared" si="4"/>
        <v>-59.5</v>
      </c>
      <c r="I50" s="420">
        <f t="shared" si="4"/>
        <v>0</v>
      </c>
      <c r="J50" s="420">
        <f t="shared" si="4"/>
        <v>0</v>
      </c>
      <c r="K50" s="420">
        <f t="shared" si="4"/>
        <v>-200</v>
      </c>
      <c r="L50" s="420">
        <f t="shared" si="4"/>
        <v>-118.75</v>
      </c>
      <c r="M50" s="420">
        <f t="shared" si="4"/>
        <v>0</v>
      </c>
      <c r="N50" s="420">
        <f t="shared" si="4"/>
        <v>0</v>
      </c>
      <c r="O50" s="420">
        <f t="shared" si="4"/>
        <v>0</v>
      </c>
      <c r="P50" s="420">
        <f t="shared" si="4"/>
        <v>-200</v>
      </c>
      <c r="Q50" s="420">
        <f t="shared" si="4"/>
        <v>0</v>
      </c>
      <c r="R50" s="420">
        <f t="shared" si="4"/>
        <v>0</v>
      </c>
      <c r="S50" s="420">
        <f t="shared" si="4"/>
        <v>-578.25</v>
      </c>
    </row>
    <row r="51" spans="2:20" ht="6.75" customHeight="1" thickBot="1" x14ac:dyDescent="0.25"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</row>
    <row r="52" spans="2:20" ht="12.75" customHeight="1" x14ac:dyDescent="0.2">
      <c r="B52" s="660" t="s">
        <v>108</v>
      </c>
      <c r="C52" s="649">
        <f t="shared" ref="C52:S52" si="5">+C32-C50</f>
        <v>52.25</v>
      </c>
      <c r="D52" s="649">
        <f t="shared" si="5"/>
        <v>-182.25</v>
      </c>
      <c r="E52" s="649">
        <f t="shared" si="5"/>
        <v>-118.75</v>
      </c>
      <c r="F52" s="649">
        <f t="shared" si="5"/>
        <v>-88.75</v>
      </c>
      <c r="G52" s="649">
        <f t="shared" si="5"/>
        <v>-121.75</v>
      </c>
      <c r="H52" s="649">
        <f t="shared" si="5"/>
        <v>-80</v>
      </c>
      <c r="I52" s="649">
        <f t="shared" si="5"/>
        <v>-108.75</v>
      </c>
      <c r="J52" s="649">
        <f t="shared" si="5"/>
        <v>-118.75</v>
      </c>
      <c r="K52" s="649">
        <f t="shared" si="5"/>
        <v>-66.25</v>
      </c>
      <c r="L52" s="649">
        <f t="shared" si="5"/>
        <v>-118.75</v>
      </c>
      <c r="M52" s="649">
        <f t="shared" si="5"/>
        <v>133.5</v>
      </c>
      <c r="N52" s="649">
        <f t="shared" si="5"/>
        <v>-94.75</v>
      </c>
      <c r="O52" s="649">
        <f>+O32-O50</f>
        <v>46.25</v>
      </c>
      <c r="P52" s="649">
        <f t="shared" si="5"/>
        <v>-125</v>
      </c>
      <c r="Q52" s="649">
        <f t="shared" si="5"/>
        <v>158.25</v>
      </c>
      <c r="R52" s="649">
        <f t="shared" si="5"/>
        <v>-88.75</v>
      </c>
      <c r="S52" s="649">
        <f t="shared" si="5"/>
        <v>-922.25</v>
      </c>
    </row>
    <row r="53" spans="2:20" ht="12.75" customHeight="1" x14ac:dyDescent="0.2">
      <c r="B53" s="661"/>
      <c r="C53" s="650"/>
      <c r="D53" s="650"/>
      <c r="E53" s="650"/>
      <c r="F53" s="650"/>
      <c r="G53" s="650"/>
      <c r="H53" s="650"/>
      <c r="I53" s="650"/>
      <c r="J53" s="650"/>
      <c r="K53" s="650"/>
      <c r="L53" s="650"/>
      <c r="M53" s="650"/>
      <c r="N53" s="650"/>
      <c r="O53" s="650"/>
      <c r="P53" s="650"/>
      <c r="Q53" s="650"/>
      <c r="R53" s="650"/>
      <c r="S53" s="650"/>
    </row>
    <row r="54" spans="2:20" ht="12.75" customHeight="1" x14ac:dyDescent="0.2">
      <c r="B54" s="661"/>
      <c r="C54" s="650"/>
      <c r="D54" s="650"/>
      <c r="E54" s="650"/>
      <c r="F54" s="650"/>
      <c r="G54" s="650"/>
      <c r="H54" s="650"/>
      <c r="I54" s="650"/>
      <c r="J54" s="650"/>
      <c r="K54" s="650"/>
      <c r="L54" s="650"/>
      <c r="M54" s="650"/>
      <c r="N54" s="650"/>
      <c r="O54" s="650"/>
      <c r="P54" s="650"/>
      <c r="Q54" s="650"/>
      <c r="R54" s="650"/>
      <c r="S54" s="650"/>
    </row>
    <row r="55" spans="2:20" ht="13.5" customHeight="1" thickBot="1" x14ac:dyDescent="0.25">
      <c r="B55" s="662"/>
      <c r="C55" s="651"/>
      <c r="D55" s="651"/>
      <c r="E55" s="651"/>
      <c r="F55" s="651"/>
      <c r="G55" s="651"/>
      <c r="H55" s="651"/>
      <c r="I55" s="651"/>
      <c r="J55" s="651"/>
      <c r="K55" s="651"/>
      <c r="L55" s="651"/>
      <c r="M55" s="651"/>
      <c r="N55" s="651"/>
      <c r="O55" s="651"/>
      <c r="P55" s="651"/>
      <c r="Q55" s="651"/>
      <c r="R55" s="651"/>
      <c r="S55" s="651"/>
    </row>
    <row r="56" spans="2:20" ht="6.75" customHeight="1" x14ac:dyDescent="0.2"/>
    <row r="57" spans="2:20" s="1" customFormat="1" ht="13.5" thickBot="1" x14ac:dyDescent="0.25"/>
    <row r="58" spans="2:20" s="1" customFormat="1" ht="13.5" thickBot="1" x14ac:dyDescent="0.25">
      <c r="B58" s="91" t="s">
        <v>239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s="1" customFormat="1" x14ac:dyDescent="0.2">
      <c r="B59" s="321" t="s">
        <v>72</v>
      </c>
      <c r="C59" s="322"/>
      <c r="D59" s="322"/>
      <c r="E59" s="322"/>
      <c r="F59" s="322">
        <f>300+(($S$16+$S$20+$S$24)*0.15)</f>
        <v>319.5</v>
      </c>
      <c r="G59" s="322"/>
      <c r="H59" s="322"/>
      <c r="I59" s="322"/>
      <c r="J59" s="322"/>
      <c r="K59" s="322"/>
      <c r="L59" s="322"/>
      <c r="M59" s="322"/>
      <c r="N59" s="322"/>
      <c r="O59" s="322"/>
      <c r="P59" s="559"/>
      <c r="Q59" s="559"/>
      <c r="R59" s="323"/>
      <c r="S59" s="324">
        <f t="shared" ref="S59:S66" si="6">SUM(C59:R59)</f>
        <v>319.5</v>
      </c>
    </row>
    <row r="60" spans="2:20" s="1" customFormat="1" x14ac:dyDescent="0.2">
      <c r="B60" s="247" t="s">
        <v>81</v>
      </c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>
        <f>300+(($S$16+$S$20+$S$24)*0.15)</f>
        <v>319.5</v>
      </c>
      <c r="Q60" s="248"/>
      <c r="R60" s="249"/>
      <c r="S60" s="250">
        <f t="shared" si="6"/>
        <v>319.5</v>
      </c>
    </row>
    <row r="61" spans="2:20" s="1" customFormat="1" x14ac:dyDescent="0.2">
      <c r="B61" s="247" t="s">
        <v>73</v>
      </c>
      <c r="C61" s="248"/>
      <c r="D61" s="248"/>
      <c r="E61" s="248"/>
      <c r="F61" s="248"/>
      <c r="G61" s="248"/>
      <c r="H61" s="248">
        <f>200+(($S$16+$S$20+$S$24)*0.1)</f>
        <v>213</v>
      </c>
      <c r="I61" s="248"/>
      <c r="J61" s="248"/>
      <c r="K61" s="248"/>
      <c r="L61" s="248"/>
      <c r="M61" s="248"/>
      <c r="N61" s="248"/>
      <c r="O61" s="248"/>
      <c r="P61" s="248"/>
      <c r="Q61" s="248"/>
      <c r="R61" s="249"/>
      <c r="S61" s="250">
        <f t="shared" si="6"/>
        <v>213</v>
      </c>
    </row>
    <row r="62" spans="2:20" s="1" customFormat="1" x14ac:dyDescent="0.2">
      <c r="B62" s="247" t="s">
        <v>74</v>
      </c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>
        <f>200+(($S$16+$S$20+$S$24)*0.1)</f>
        <v>213</v>
      </c>
      <c r="O62" s="248"/>
      <c r="P62" s="248"/>
      <c r="Q62" s="248"/>
      <c r="R62" s="249"/>
      <c r="S62" s="250">
        <f t="shared" si="6"/>
        <v>213</v>
      </c>
    </row>
    <row r="63" spans="2:20" s="1" customFormat="1" x14ac:dyDescent="0.2">
      <c r="B63" s="247" t="s">
        <v>75</v>
      </c>
      <c r="C63" s="248"/>
      <c r="D63" s="248"/>
      <c r="E63" s="248"/>
      <c r="F63" s="248"/>
      <c r="G63" s="248"/>
      <c r="H63" s="248"/>
      <c r="I63" s="248">
        <f>75+(($S$16+$S$20+$S$24)*0.15)</f>
        <v>94.5</v>
      </c>
      <c r="J63" s="248"/>
      <c r="K63" s="248"/>
      <c r="L63" s="248"/>
      <c r="M63" s="248"/>
      <c r="N63" s="248"/>
      <c r="O63" s="248"/>
      <c r="P63" s="248"/>
      <c r="Q63" s="248"/>
      <c r="R63" s="249"/>
      <c r="S63" s="250">
        <f t="shared" si="6"/>
        <v>94.5</v>
      </c>
    </row>
    <row r="64" spans="2:20" s="1" customFormat="1" x14ac:dyDescent="0.2">
      <c r="B64" s="247" t="s">
        <v>76</v>
      </c>
      <c r="C64" s="248"/>
      <c r="D64" s="560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>
        <f>75+(($S$16+$S$20+$S$24)*0.15)</f>
        <v>94.5</v>
      </c>
      <c r="Q64" s="248"/>
      <c r="R64" s="249"/>
      <c r="S64" s="250">
        <f t="shared" si="6"/>
        <v>94.5</v>
      </c>
    </row>
    <row r="65" spans="2:19" s="1" customFormat="1" x14ac:dyDescent="0.2">
      <c r="B65" s="423" t="s">
        <v>244</v>
      </c>
      <c r="C65" s="301"/>
      <c r="D65" s="301"/>
      <c r="E65" s="301"/>
      <c r="F65" s="301"/>
      <c r="G65" s="301">
        <v>263</v>
      </c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2"/>
      <c r="S65" s="303">
        <f t="shared" si="6"/>
        <v>263</v>
      </c>
    </row>
    <row r="66" spans="2:19" s="1" customFormat="1" ht="13.5" thickBot="1" x14ac:dyDescent="0.25">
      <c r="B66" s="422" t="s">
        <v>245</v>
      </c>
      <c r="C66" s="305"/>
      <c r="D66" s="305"/>
      <c r="E66" s="305"/>
      <c r="F66" s="305">
        <v>113</v>
      </c>
      <c r="G66" s="305"/>
      <c r="H66" s="305"/>
      <c r="I66" s="305"/>
      <c r="J66" s="305"/>
      <c r="K66" s="305"/>
      <c r="L66" s="305"/>
      <c r="M66" s="305"/>
      <c r="N66" s="305"/>
      <c r="O66" s="305"/>
      <c r="P66" s="305"/>
      <c r="Q66" s="301"/>
      <c r="R66" s="306"/>
      <c r="S66" s="303">
        <f t="shared" si="6"/>
        <v>113</v>
      </c>
    </row>
    <row r="67" spans="2:19" s="1" customFormat="1" ht="13.5" thickBot="1" x14ac:dyDescent="0.25">
      <c r="B67" s="255" t="s">
        <v>82</v>
      </c>
      <c r="C67" s="256">
        <f>SUM(C59:C66)</f>
        <v>0</v>
      </c>
      <c r="D67" s="256">
        <f t="shared" ref="D67:R67" si="7">SUM(D59:D66)</f>
        <v>0</v>
      </c>
      <c r="E67" s="256">
        <f t="shared" si="7"/>
        <v>0</v>
      </c>
      <c r="F67" s="256">
        <f t="shared" si="7"/>
        <v>432.5</v>
      </c>
      <c r="G67" s="256">
        <f t="shared" si="7"/>
        <v>263</v>
      </c>
      <c r="H67" s="256">
        <f t="shared" si="7"/>
        <v>213</v>
      </c>
      <c r="I67" s="256">
        <f t="shared" si="7"/>
        <v>94.5</v>
      </c>
      <c r="J67" s="256">
        <f t="shared" si="7"/>
        <v>0</v>
      </c>
      <c r="K67" s="256">
        <f t="shared" si="7"/>
        <v>0</v>
      </c>
      <c r="L67" s="256">
        <f t="shared" si="7"/>
        <v>0</v>
      </c>
      <c r="M67" s="256">
        <f t="shared" si="7"/>
        <v>0</v>
      </c>
      <c r="N67" s="256">
        <f t="shared" si="7"/>
        <v>213</v>
      </c>
      <c r="O67" s="256">
        <f t="shared" si="7"/>
        <v>0</v>
      </c>
      <c r="P67" s="256">
        <f t="shared" si="7"/>
        <v>414</v>
      </c>
      <c r="Q67" s="256">
        <f t="shared" si="7"/>
        <v>0</v>
      </c>
      <c r="R67" s="256">
        <f t="shared" si="7"/>
        <v>0</v>
      </c>
      <c r="S67" s="258">
        <f>SUM(S59:S66)</f>
        <v>1630</v>
      </c>
    </row>
    <row r="68" spans="2:19" s="1" customFormat="1" x14ac:dyDescent="0.2"/>
    <row r="69" spans="2:19" s="1" customFormat="1" x14ac:dyDescent="0.2">
      <c r="B69" s="274" t="s">
        <v>127</v>
      </c>
      <c r="C69" s="274"/>
      <c r="D69" s="274"/>
      <c r="E69" s="274">
        <v>-118.75</v>
      </c>
      <c r="F69" s="274">
        <f>118.75+14.25+118.75+88.75</f>
        <v>340.5</v>
      </c>
      <c r="G69" s="274"/>
      <c r="H69" s="274"/>
      <c r="I69" s="274">
        <v>-14.25</v>
      </c>
      <c r="J69" s="274">
        <v>-118.75</v>
      </c>
      <c r="K69" s="274"/>
      <c r="L69" s="274"/>
      <c r="M69" s="274"/>
      <c r="N69" s="274"/>
      <c r="O69" s="274"/>
      <c r="P69" s="274"/>
      <c r="Q69" s="274"/>
      <c r="R69" s="274">
        <v>-88.75</v>
      </c>
      <c r="S69" s="238">
        <f>SUM(C69:R69)</f>
        <v>0</v>
      </c>
    </row>
    <row r="70" spans="2:19" s="1" customFormat="1" x14ac:dyDescent="0.2">
      <c r="B70" s="508" t="s">
        <v>217</v>
      </c>
      <c r="C70" s="274"/>
      <c r="D70" s="274"/>
      <c r="E70" s="274"/>
      <c r="F70" s="274">
        <v>3.25</v>
      </c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38">
        <f>SUM(C70:R70)</f>
        <v>3.25</v>
      </c>
    </row>
    <row r="71" spans="2:19" s="1" customFormat="1" ht="5.25" customHeight="1" thickBot="1" x14ac:dyDescent="0.25"/>
    <row r="72" spans="2:19" s="1" customFormat="1" ht="34.5" customHeight="1" thickBot="1" x14ac:dyDescent="0.25">
      <c r="B72" s="624" t="s">
        <v>238</v>
      </c>
      <c r="C72" s="625">
        <f>+C52+C67-C69-C70</f>
        <v>52.25</v>
      </c>
      <c r="D72" s="626">
        <f t="shared" ref="D72:Q72" si="8">+D52+D67-D69-D70</f>
        <v>-182.25</v>
      </c>
      <c r="E72" s="627">
        <f t="shared" ref="E72" si="9">+E52+E67-E69-E70</f>
        <v>0</v>
      </c>
      <c r="F72" s="625">
        <f t="shared" si="8"/>
        <v>0</v>
      </c>
      <c r="G72" s="627">
        <f t="shared" ref="G72" si="10">+G52+G67-G69-G70</f>
        <v>141.25</v>
      </c>
      <c r="H72" s="625">
        <f t="shared" si="8"/>
        <v>133</v>
      </c>
      <c r="I72" s="627">
        <f t="shared" ref="I72:L72" si="11">+I52+I67-I69-I70</f>
        <v>0</v>
      </c>
      <c r="J72" s="627">
        <f t="shared" si="11"/>
        <v>0</v>
      </c>
      <c r="K72" s="626">
        <f t="shared" si="11"/>
        <v>-66.25</v>
      </c>
      <c r="L72" s="626">
        <f t="shared" si="11"/>
        <v>-118.75</v>
      </c>
      <c r="M72" s="625">
        <f t="shared" si="8"/>
        <v>133.5</v>
      </c>
      <c r="N72" s="625">
        <f t="shared" si="8"/>
        <v>118.25</v>
      </c>
      <c r="O72" s="625">
        <f t="shared" si="8"/>
        <v>46.25</v>
      </c>
      <c r="P72" s="625">
        <f t="shared" si="8"/>
        <v>289</v>
      </c>
      <c r="Q72" s="625">
        <f t="shared" si="8"/>
        <v>158.25</v>
      </c>
      <c r="R72" s="627">
        <f t="shared" ref="R72:S72" si="12">+R52+R67-R69-R70</f>
        <v>0</v>
      </c>
      <c r="S72" s="628">
        <f t="shared" si="12"/>
        <v>704.5</v>
      </c>
    </row>
    <row r="73" spans="2:19" s="1" customFormat="1" x14ac:dyDescent="0.2"/>
    <row r="74" spans="2:19" s="1" customFormat="1" x14ac:dyDescent="0.2"/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</sheetData>
  <mergeCells count="22">
    <mergeCell ref="C1:Q1"/>
    <mergeCell ref="R1:S1"/>
    <mergeCell ref="A2:S2"/>
    <mergeCell ref="S4:S10"/>
    <mergeCell ref="B52:B55"/>
    <mergeCell ref="C52:C55"/>
    <mergeCell ref="D52:D55"/>
    <mergeCell ref="E52:E55"/>
    <mergeCell ref="F52:F55"/>
    <mergeCell ref="R52:R55"/>
    <mergeCell ref="S52:S55"/>
    <mergeCell ref="H52:H55"/>
    <mergeCell ref="I52:I55"/>
    <mergeCell ref="J52:J55"/>
    <mergeCell ref="K52:K55"/>
    <mergeCell ref="L52:L55"/>
    <mergeCell ref="Q52:Q55"/>
    <mergeCell ref="G52:G55"/>
    <mergeCell ref="M52:M55"/>
    <mergeCell ref="N52:N55"/>
    <mergeCell ref="O52:O55"/>
    <mergeCell ref="P52:P55"/>
  </mergeCells>
  <conditionalFormatting sqref="C32:S32">
    <cfRule type="cellIs" dxfId="26" priority="3" operator="greaterThan">
      <formula>0</formula>
    </cfRule>
  </conditionalFormatting>
  <conditionalFormatting sqref="C52:S55">
    <cfRule type="cellIs" dxfId="25" priority="1" operator="lessThan">
      <formula>0</formula>
    </cfRule>
    <cfRule type="cellIs" dxfId="24" priority="2" operator="greaterThan">
      <formula>0</formula>
    </cfRule>
    <cfRule type="cellIs" dxfId="23" priority="4" operator="lessThan">
      <formula>0</formula>
    </cfRule>
    <cfRule type="cellIs" dxfId="22" priority="5" operator="greaterThan">
      <formula>0</formula>
    </cfRule>
    <cfRule type="cellIs" dxfId="21" priority="6" operator="lessThan">
      <formula>0</formula>
    </cfRule>
    <cfRule type="cellIs" dxfId="20" priority="7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9C2D-DB3E-43C9-A276-F7995D43CACD}">
  <sheetPr>
    <tabColor rgb="FF00B0F0"/>
  </sheetPr>
  <dimension ref="A1:AE138"/>
  <sheetViews>
    <sheetView showGridLines="0" topLeftCell="A4" workbookViewId="0">
      <selection activeCell="A4"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1" ht="60.75" customHeight="1" x14ac:dyDescent="0.2">
      <c r="A1" s="654" t="s">
        <v>243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56" t="s">
        <v>24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  <c r="R2" s="656"/>
    </row>
    <row r="3" spans="1:31" ht="55.5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1" s="338" customFormat="1" x14ac:dyDescent="0.2">
      <c r="C4" s="120"/>
      <c r="D4" s="574"/>
      <c r="E4" s="459"/>
      <c r="F4" s="578"/>
      <c r="G4" s="470"/>
      <c r="H4" s="581"/>
      <c r="I4" s="462"/>
      <c r="J4" s="19"/>
      <c r="K4" s="342"/>
      <c r="L4" s="584"/>
      <c r="M4" s="462"/>
      <c r="N4" s="586"/>
      <c r="O4" s="108"/>
      <c r="P4" s="589"/>
      <c r="Q4" s="120"/>
      <c r="R4" s="197"/>
    </row>
    <row r="5" spans="1:31" s="338" customFormat="1" x14ac:dyDescent="0.2">
      <c r="C5" s="36"/>
      <c r="D5" s="575"/>
      <c r="E5" s="460"/>
      <c r="F5" s="579"/>
      <c r="G5" s="471"/>
      <c r="H5" s="582"/>
      <c r="I5" s="463"/>
      <c r="J5" s="21"/>
      <c r="K5" s="354"/>
      <c r="L5" s="421"/>
      <c r="M5" s="463"/>
      <c r="N5" s="587"/>
      <c r="O5" s="109"/>
      <c r="P5" s="590"/>
      <c r="Q5" s="36"/>
      <c r="R5" s="12"/>
    </row>
    <row r="6" spans="1:31" s="338" customFormat="1" x14ac:dyDescent="0.2">
      <c r="B6" s="338" t="s">
        <v>0</v>
      </c>
      <c r="C6" s="36"/>
      <c r="D6" s="575"/>
      <c r="E6" s="460"/>
      <c r="F6" s="579"/>
      <c r="G6" s="471"/>
      <c r="H6" s="582"/>
      <c r="I6" s="463"/>
      <c r="J6" s="21"/>
      <c r="K6" s="354"/>
      <c r="L6" s="421"/>
      <c r="M6" s="463"/>
      <c r="N6" s="587"/>
      <c r="O6" s="109"/>
      <c r="P6" s="590"/>
      <c r="Q6" s="36"/>
      <c r="R6" s="12"/>
    </row>
    <row r="7" spans="1:31" s="338" customFormat="1" x14ac:dyDescent="0.2">
      <c r="C7" s="36"/>
      <c r="D7" s="575"/>
      <c r="E7" s="460"/>
      <c r="F7" s="579"/>
      <c r="G7" s="471"/>
      <c r="H7" s="582"/>
      <c r="I7" s="463"/>
      <c r="J7" s="21"/>
      <c r="K7" s="354"/>
      <c r="L7" s="421"/>
      <c r="M7" s="463"/>
      <c r="N7" s="587"/>
      <c r="O7" s="109"/>
      <c r="P7" s="590"/>
      <c r="Q7" s="36"/>
      <c r="R7" s="12"/>
    </row>
    <row r="8" spans="1:31" s="365" customFormat="1" ht="14.25" thickBot="1" x14ac:dyDescent="0.3">
      <c r="C8" s="121"/>
      <c r="D8" s="576"/>
      <c r="E8" s="461"/>
      <c r="F8" s="580"/>
      <c r="G8" s="472"/>
      <c r="H8" s="583"/>
      <c r="I8" s="454"/>
      <c r="J8" s="556"/>
      <c r="K8" s="561"/>
      <c r="L8" s="585"/>
      <c r="M8" s="454"/>
      <c r="N8" s="588"/>
      <c r="O8" s="110"/>
      <c r="P8" s="591"/>
      <c r="Q8" s="121"/>
      <c r="R8" s="311"/>
    </row>
    <row r="9" spans="1:31" s="378" customFormat="1" thickBot="1" x14ac:dyDescent="0.25">
      <c r="B9" s="379"/>
      <c r="C9" s="307" t="s">
        <v>6</v>
      </c>
      <c r="D9" s="577" t="s">
        <v>7</v>
      </c>
      <c r="E9" s="307" t="s">
        <v>8</v>
      </c>
      <c r="F9" s="577" t="s">
        <v>9</v>
      </c>
      <c r="G9" s="307" t="s">
        <v>10</v>
      </c>
      <c r="H9" s="577" t="s">
        <v>11</v>
      </c>
      <c r="I9" s="307" t="s">
        <v>12</v>
      </c>
      <c r="J9" s="577" t="s">
        <v>13</v>
      </c>
      <c r="K9" s="3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125" t="s">
        <v>19</v>
      </c>
      <c r="Q9" s="325" t="s">
        <v>20</v>
      </c>
      <c r="R9" s="313" t="s">
        <v>21</v>
      </c>
    </row>
    <row r="10" spans="1:31" s="384" customFormat="1" ht="9" thickBot="1" x14ac:dyDescent="0.2">
      <c r="C10" s="65" t="s">
        <v>177</v>
      </c>
      <c r="D10" s="263" t="s">
        <v>68</v>
      </c>
      <c r="E10" s="295" t="s">
        <v>142</v>
      </c>
      <c r="F10" s="65" t="s">
        <v>116</v>
      </c>
      <c r="G10" s="65" t="s">
        <v>23</v>
      </c>
      <c r="H10" s="263" t="s">
        <v>3</v>
      </c>
      <c r="I10" s="65" t="s">
        <v>25</v>
      </c>
      <c r="J10" s="65" t="s">
        <v>112</v>
      </c>
      <c r="K10" s="573" t="s">
        <v>22</v>
      </c>
      <c r="L10" s="263" t="s">
        <v>27</v>
      </c>
      <c r="M10" s="65" t="s">
        <v>83</v>
      </c>
      <c r="N10" s="263" t="s">
        <v>119</v>
      </c>
      <c r="O10" s="65" t="s">
        <v>2</v>
      </c>
      <c r="P10" s="263" t="s">
        <v>208</v>
      </c>
      <c r="Q10" s="295" t="s">
        <v>148</v>
      </c>
      <c r="R10" s="65" t="s">
        <v>4</v>
      </c>
    </row>
    <row r="11" spans="1:31" x14ac:dyDescent="0.2">
      <c r="B11" s="170" t="s">
        <v>88</v>
      </c>
      <c r="C11" s="603">
        <v>24</v>
      </c>
      <c r="D11" s="602">
        <v>31</v>
      </c>
      <c r="E11" s="616">
        <v>38</v>
      </c>
      <c r="F11" s="602">
        <v>49</v>
      </c>
      <c r="G11" s="603">
        <v>20</v>
      </c>
      <c r="H11" s="598">
        <v>70</v>
      </c>
      <c r="I11" s="603">
        <v>43</v>
      </c>
      <c r="J11" s="602">
        <v>62</v>
      </c>
      <c r="K11" s="603">
        <v>27</v>
      </c>
      <c r="L11" s="598">
        <v>27</v>
      </c>
      <c r="M11" s="603">
        <v>38</v>
      </c>
      <c r="N11" s="598">
        <v>57</v>
      </c>
      <c r="O11" s="603">
        <v>49</v>
      </c>
      <c r="P11" s="598">
        <v>58</v>
      </c>
      <c r="Q11" s="602">
        <v>46</v>
      </c>
      <c r="R11" s="603">
        <v>40</v>
      </c>
    </row>
    <row r="12" spans="1:31" x14ac:dyDescent="0.2">
      <c r="B12" s="171" t="s">
        <v>89</v>
      </c>
      <c r="C12" s="606">
        <v>47</v>
      </c>
      <c r="D12" s="606">
        <v>47</v>
      </c>
      <c r="E12" s="610">
        <v>18</v>
      </c>
      <c r="F12" s="606">
        <v>66</v>
      </c>
      <c r="G12" s="608">
        <v>34</v>
      </c>
      <c r="H12" s="610">
        <v>25</v>
      </c>
      <c r="I12" s="608">
        <v>27</v>
      </c>
      <c r="J12" s="606">
        <v>44</v>
      </c>
      <c r="K12" s="608">
        <v>26</v>
      </c>
      <c r="L12" s="609">
        <v>39</v>
      </c>
      <c r="M12" s="608">
        <v>47</v>
      </c>
      <c r="N12" s="609">
        <v>41</v>
      </c>
      <c r="O12" s="606">
        <v>29</v>
      </c>
      <c r="P12" s="609">
        <v>44</v>
      </c>
      <c r="Q12" s="608">
        <v>43</v>
      </c>
      <c r="R12" s="608">
        <v>20</v>
      </c>
    </row>
    <row r="13" spans="1:31" x14ac:dyDescent="0.2">
      <c r="B13" s="172" t="s">
        <v>90</v>
      </c>
      <c r="C13" s="608">
        <v>32</v>
      </c>
      <c r="D13" s="608">
        <v>28</v>
      </c>
      <c r="E13" s="610">
        <v>18</v>
      </c>
      <c r="F13" s="606">
        <v>38</v>
      </c>
      <c r="G13" s="606">
        <v>53</v>
      </c>
      <c r="H13" s="609">
        <v>54</v>
      </c>
      <c r="I13" s="608">
        <v>44</v>
      </c>
      <c r="J13" s="606">
        <v>35</v>
      </c>
      <c r="K13" s="606">
        <v>35</v>
      </c>
      <c r="L13" s="610">
        <v>26</v>
      </c>
      <c r="M13" s="606">
        <v>39</v>
      </c>
      <c r="N13" s="610">
        <v>32</v>
      </c>
      <c r="O13" s="606">
        <v>31</v>
      </c>
      <c r="P13" s="609">
        <v>68</v>
      </c>
      <c r="Q13" s="608">
        <v>33</v>
      </c>
      <c r="R13" s="608">
        <v>37</v>
      </c>
      <c r="X13" s="427"/>
    </row>
    <row r="14" spans="1:31" x14ac:dyDescent="0.2">
      <c r="B14" s="172" t="s">
        <v>91</v>
      </c>
      <c r="C14" s="608">
        <v>21</v>
      </c>
      <c r="D14" s="606">
        <v>25</v>
      </c>
      <c r="E14" s="610">
        <v>12</v>
      </c>
      <c r="F14" s="606">
        <v>36</v>
      </c>
      <c r="G14" s="608">
        <v>28</v>
      </c>
      <c r="H14" s="610">
        <v>35</v>
      </c>
      <c r="I14" s="615">
        <v>76</v>
      </c>
      <c r="J14" s="606">
        <v>42</v>
      </c>
      <c r="K14" s="608">
        <v>29</v>
      </c>
      <c r="L14" s="609">
        <v>32</v>
      </c>
      <c r="M14" s="606">
        <v>49</v>
      </c>
      <c r="N14" s="610">
        <v>16</v>
      </c>
      <c r="O14" s="608">
        <v>37</v>
      </c>
      <c r="P14" s="609">
        <v>54</v>
      </c>
      <c r="Q14" s="608">
        <v>24</v>
      </c>
      <c r="R14" s="606">
        <v>27</v>
      </c>
    </row>
    <row r="15" spans="1:31" x14ac:dyDescent="0.2">
      <c r="B15" s="171" t="s">
        <v>92</v>
      </c>
      <c r="C15" s="606">
        <v>37</v>
      </c>
      <c r="D15" s="608">
        <v>22</v>
      </c>
      <c r="E15" s="610">
        <v>28</v>
      </c>
      <c r="F15" s="608">
        <v>22</v>
      </c>
      <c r="G15" s="606">
        <v>51</v>
      </c>
      <c r="H15" s="610">
        <v>34</v>
      </c>
      <c r="I15" s="606">
        <v>48</v>
      </c>
      <c r="J15" s="608">
        <v>33</v>
      </c>
      <c r="K15" s="608">
        <v>27</v>
      </c>
      <c r="L15" s="610">
        <v>45</v>
      </c>
      <c r="M15" s="606">
        <v>51</v>
      </c>
      <c r="N15" s="609">
        <v>40</v>
      </c>
      <c r="O15" s="608">
        <v>21</v>
      </c>
      <c r="P15" s="609">
        <v>35</v>
      </c>
      <c r="Q15" s="606">
        <v>55</v>
      </c>
      <c r="R15" s="606">
        <v>44</v>
      </c>
    </row>
    <row r="16" spans="1:31" x14ac:dyDescent="0.2">
      <c r="B16" s="172" t="s">
        <v>93</v>
      </c>
      <c r="C16" s="608">
        <v>39</v>
      </c>
      <c r="D16" s="606">
        <v>71</v>
      </c>
      <c r="E16" s="610">
        <v>19</v>
      </c>
      <c r="F16" s="606">
        <v>41</v>
      </c>
      <c r="G16" s="606">
        <v>33</v>
      </c>
      <c r="H16" s="609">
        <v>26</v>
      </c>
      <c r="I16" s="606">
        <v>40</v>
      </c>
      <c r="J16" s="606">
        <v>48</v>
      </c>
      <c r="K16" s="608">
        <v>17</v>
      </c>
      <c r="L16" s="610">
        <v>34</v>
      </c>
      <c r="M16" s="608">
        <v>39</v>
      </c>
      <c r="N16" s="609">
        <v>62</v>
      </c>
      <c r="O16" s="608">
        <v>36</v>
      </c>
      <c r="P16" s="609">
        <v>65</v>
      </c>
      <c r="Q16" s="608">
        <v>33</v>
      </c>
      <c r="R16" s="608">
        <v>17</v>
      </c>
    </row>
    <row r="17" spans="2:23" x14ac:dyDescent="0.2">
      <c r="B17" s="172" t="s">
        <v>94</v>
      </c>
      <c r="C17" s="608">
        <v>39</v>
      </c>
      <c r="D17" s="608">
        <v>27</v>
      </c>
      <c r="E17" s="609">
        <v>53</v>
      </c>
      <c r="F17" s="606">
        <v>49</v>
      </c>
      <c r="G17" s="606">
        <v>51</v>
      </c>
      <c r="H17" s="609">
        <v>34</v>
      </c>
      <c r="I17" s="608">
        <v>36</v>
      </c>
      <c r="J17" s="606">
        <v>48</v>
      </c>
      <c r="K17" s="606">
        <v>43</v>
      </c>
      <c r="L17" s="610">
        <v>24</v>
      </c>
      <c r="M17" s="606">
        <v>55</v>
      </c>
      <c r="N17" s="609">
        <v>57</v>
      </c>
      <c r="O17" s="608">
        <v>50</v>
      </c>
      <c r="P17" s="610">
        <v>28</v>
      </c>
      <c r="Q17" s="608">
        <v>35</v>
      </c>
      <c r="R17" s="608">
        <v>22</v>
      </c>
    </row>
    <row r="18" spans="2:23" x14ac:dyDescent="0.2">
      <c r="B18" s="171" t="s">
        <v>95</v>
      </c>
      <c r="C18" s="606">
        <v>43</v>
      </c>
      <c r="D18" s="606">
        <v>51</v>
      </c>
      <c r="E18" s="610">
        <v>48</v>
      </c>
      <c r="F18" s="608">
        <v>29</v>
      </c>
      <c r="G18" s="606">
        <v>41</v>
      </c>
      <c r="H18" s="609">
        <v>48</v>
      </c>
      <c r="I18" s="608">
        <v>34</v>
      </c>
      <c r="J18" s="608">
        <v>20</v>
      </c>
      <c r="K18" s="608">
        <v>30</v>
      </c>
      <c r="L18" s="610">
        <v>39</v>
      </c>
      <c r="M18" s="606">
        <v>64</v>
      </c>
      <c r="N18" s="609">
        <v>41</v>
      </c>
      <c r="O18" s="606">
        <v>24</v>
      </c>
      <c r="P18" s="610">
        <v>31</v>
      </c>
      <c r="Q18" s="606">
        <v>53</v>
      </c>
      <c r="R18" s="608">
        <v>22</v>
      </c>
    </row>
    <row r="19" spans="2:23" x14ac:dyDescent="0.2">
      <c r="B19" s="172" t="s">
        <v>96</v>
      </c>
      <c r="C19" s="608">
        <v>23</v>
      </c>
      <c r="D19" s="608">
        <v>26</v>
      </c>
      <c r="E19" s="609">
        <v>59</v>
      </c>
      <c r="F19" s="606">
        <v>49</v>
      </c>
      <c r="G19" s="608">
        <v>16</v>
      </c>
      <c r="H19" s="609">
        <v>50</v>
      </c>
      <c r="I19" s="606">
        <v>55</v>
      </c>
      <c r="J19" s="608">
        <v>31</v>
      </c>
      <c r="K19" s="606">
        <v>58</v>
      </c>
      <c r="L19" s="609">
        <v>32</v>
      </c>
      <c r="M19" s="606">
        <v>39</v>
      </c>
      <c r="N19" s="610">
        <v>38</v>
      </c>
      <c r="O19" s="608">
        <v>45</v>
      </c>
      <c r="P19" s="609">
        <v>53</v>
      </c>
      <c r="Q19" s="608">
        <v>42</v>
      </c>
      <c r="R19" s="608">
        <v>28</v>
      </c>
    </row>
    <row r="20" spans="2:23" x14ac:dyDescent="0.2">
      <c r="B20" s="172" t="s">
        <v>97</v>
      </c>
      <c r="C20" s="608">
        <v>45</v>
      </c>
      <c r="D20" s="608">
        <v>40</v>
      </c>
      <c r="E20" s="609">
        <v>53</v>
      </c>
      <c r="F20" s="606">
        <v>23</v>
      </c>
      <c r="G20" s="606">
        <v>59</v>
      </c>
      <c r="H20" s="610">
        <v>13</v>
      </c>
      <c r="I20" s="606">
        <v>38</v>
      </c>
      <c r="J20" s="608">
        <v>30</v>
      </c>
      <c r="K20" s="608">
        <v>29</v>
      </c>
      <c r="L20" s="609">
        <v>31</v>
      </c>
      <c r="M20" s="606">
        <v>52</v>
      </c>
      <c r="N20" s="609">
        <v>41</v>
      </c>
      <c r="O20" s="608">
        <v>50</v>
      </c>
      <c r="P20" s="610">
        <v>19</v>
      </c>
      <c r="Q20" s="608">
        <v>16</v>
      </c>
      <c r="R20" s="606">
        <v>49</v>
      </c>
    </row>
    <row r="21" spans="2:23" x14ac:dyDescent="0.2">
      <c r="B21" s="171" t="s">
        <v>98</v>
      </c>
      <c r="C21" s="606">
        <v>57</v>
      </c>
      <c r="D21" s="606">
        <v>55</v>
      </c>
      <c r="E21" s="609">
        <v>57</v>
      </c>
      <c r="F21" s="608">
        <v>17</v>
      </c>
      <c r="G21" s="606">
        <v>24</v>
      </c>
      <c r="H21" s="610">
        <v>33</v>
      </c>
      <c r="I21" s="608">
        <v>50</v>
      </c>
      <c r="J21" s="608">
        <v>28</v>
      </c>
      <c r="K21" s="608">
        <v>16</v>
      </c>
      <c r="L21" s="610">
        <v>23</v>
      </c>
      <c r="M21" s="608">
        <v>41</v>
      </c>
      <c r="N21" s="610">
        <v>48</v>
      </c>
      <c r="O21" s="606">
        <v>53</v>
      </c>
      <c r="P21" s="609">
        <v>42</v>
      </c>
      <c r="Q21" s="606">
        <v>31</v>
      </c>
      <c r="R21" s="606">
        <v>40</v>
      </c>
    </row>
    <row r="22" spans="2:23" x14ac:dyDescent="0.2">
      <c r="B22" s="172" t="s">
        <v>99</v>
      </c>
      <c r="C22" s="606">
        <v>35</v>
      </c>
      <c r="D22" s="608">
        <v>70</v>
      </c>
      <c r="E22" s="610">
        <v>40</v>
      </c>
      <c r="F22" s="608">
        <v>21</v>
      </c>
      <c r="G22" s="608">
        <v>10</v>
      </c>
      <c r="H22" s="609">
        <v>64</v>
      </c>
      <c r="I22" s="608">
        <v>39</v>
      </c>
      <c r="J22" s="608">
        <v>22</v>
      </c>
      <c r="K22" s="606">
        <v>33</v>
      </c>
      <c r="L22" s="610">
        <v>44</v>
      </c>
      <c r="M22" s="606">
        <v>41</v>
      </c>
      <c r="N22" s="609">
        <v>40</v>
      </c>
      <c r="O22" s="608">
        <v>33</v>
      </c>
      <c r="P22" s="609">
        <v>71</v>
      </c>
      <c r="Q22" s="606">
        <v>47</v>
      </c>
      <c r="R22" s="606">
        <v>37</v>
      </c>
    </row>
    <row r="23" spans="2:23" x14ac:dyDescent="0.2">
      <c r="B23" s="171" t="s">
        <v>100</v>
      </c>
      <c r="C23" s="608">
        <v>33</v>
      </c>
      <c r="D23" s="608">
        <v>29</v>
      </c>
      <c r="E23" s="610">
        <v>34</v>
      </c>
      <c r="F23" s="606">
        <v>34</v>
      </c>
      <c r="G23" s="606">
        <v>38</v>
      </c>
      <c r="H23" s="606">
        <v>38</v>
      </c>
      <c r="I23" s="606">
        <v>36</v>
      </c>
      <c r="J23" s="608">
        <v>28</v>
      </c>
      <c r="K23" s="608">
        <v>9</v>
      </c>
      <c r="L23" s="610">
        <v>30</v>
      </c>
      <c r="M23" s="608">
        <v>34</v>
      </c>
      <c r="N23" s="610">
        <v>31</v>
      </c>
      <c r="O23" s="606">
        <v>42</v>
      </c>
      <c r="P23" s="609">
        <v>38</v>
      </c>
      <c r="Q23" s="606">
        <v>55</v>
      </c>
      <c r="R23" s="606">
        <v>41</v>
      </c>
    </row>
    <row r="24" spans="2:23" x14ac:dyDescent="0.2">
      <c r="B24" s="172" t="s">
        <v>101</v>
      </c>
      <c r="C24" s="606">
        <v>53</v>
      </c>
      <c r="D24" s="608">
        <v>40</v>
      </c>
      <c r="E24" s="609">
        <v>37</v>
      </c>
      <c r="F24" s="606">
        <v>67</v>
      </c>
      <c r="G24" s="606">
        <v>55</v>
      </c>
      <c r="H24" s="610">
        <v>27</v>
      </c>
      <c r="I24" s="608">
        <v>21</v>
      </c>
      <c r="J24" s="608">
        <v>42</v>
      </c>
      <c r="K24" s="608">
        <v>24</v>
      </c>
      <c r="L24" s="610">
        <v>34</v>
      </c>
      <c r="M24" s="608">
        <v>22</v>
      </c>
      <c r="N24" s="609">
        <v>36</v>
      </c>
      <c r="O24" s="606">
        <v>42</v>
      </c>
      <c r="P24" s="609">
        <v>58</v>
      </c>
      <c r="Q24" s="608">
        <v>38</v>
      </c>
      <c r="R24" s="606">
        <v>59</v>
      </c>
    </row>
    <row r="25" spans="2:23" ht="13.5" thickBot="1" x14ac:dyDescent="0.25">
      <c r="B25" s="173" t="s">
        <v>102</v>
      </c>
      <c r="C25" s="606">
        <v>54</v>
      </c>
      <c r="D25" s="608">
        <v>34</v>
      </c>
      <c r="E25" s="610">
        <v>27</v>
      </c>
      <c r="F25" s="606">
        <v>44</v>
      </c>
      <c r="G25" s="608">
        <v>34</v>
      </c>
      <c r="H25" s="606">
        <v>47</v>
      </c>
      <c r="I25" s="606">
        <v>42</v>
      </c>
      <c r="J25" s="608">
        <v>44</v>
      </c>
      <c r="K25" s="608">
        <v>28</v>
      </c>
      <c r="L25" s="610">
        <v>36</v>
      </c>
      <c r="M25" s="606">
        <v>53</v>
      </c>
      <c r="N25" s="609">
        <v>51</v>
      </c>
      <c r="O25" s="606">
        <v>58</v>
      </c>
      <c r="P25" s="610">
        <v>20</v>
      </c>
      <c r="Q25" s="608">
        <v>44</v>
      </c>
      <c r="R25" s="606">
        <v>51</v>
      </c>
    </row>
    <row r="26" spans="2:23" ht="13.5" thickBot="1" x14ac:dyDescent="0.25">
      <c r="B26" s="539" t="s">
        <v>103</v>
      </c>
      <c r="C26" s="599">
        <f t="shared" ref="C26:K26" si="0">SUM(C11:C25)</f>
        <v>582</v>
      </c>
      <c r="D26" s="600">
        <f t="shared" si="0"/>
        <v>596</v>
      </c>
      <c r="E26" s="599">
        <f t="shared" si="0"/>
        <v>541</v>
      </c>
      <c r="F26" s="600">
        <f t="shared" si="0"/>
        <v>585</v>
      </c>
      <c r="G26" s="599">
        <f t="shared" si="0"/>
        <v>547</v>
      </c>
      <c r="H26" s="600">
        <f t="shared" si="0"/>
        <v>598</v>
      </c>
      <c r="I26" s="599">
        <f t="shared" si="0"/>
        <v>629</v>
      </c>
      <c r="J26" s="600">
        <f t="shared" si="0"/>
        <v>557</v>
      </c>
      <c r="K26" s="599">
        <f t="shared" si="0"/>
        <v>431</v>
      </c>
      <c r="L26" s="600">
        <f>SUM(L11:L25)</f>
        <v>496</v>
      </c>
      <c r="M26" s="599">
        <f t="shared" ref="M26:R26" si="1">SUM(M11:M25)</f>
        <v>664</v>
      </c>
      <c r="N26" s="600">
        <f t="shared" si="1"/>
        <v>631</v>
      </c>
      <c r="O26" s="599">
        <f t="shared" si="1"/>
        <v>600</v>
      </c>
      <c r="P26" s="600">
        <f t="shared" si="1"/>
        <v>684</v>
      </c>
      <c r="Q26" s="599">
        <f t="shared" si="1"/>
        <v>595</v>
      </c>
      <c r="R26" s="601">
        <f t="shared" si="1"/>
        <v>534</v>
      </c>
      <c r="S26" s="427"/>
      <c r="T26" s="427"/>
      <c r="U26" s="427"/>
      <c r="V26" s="427"/>
      <c r="W26" s="427"/>
    </row>
    <row r="27" spans="2:23" ht="13.5" thickBot="1" x14ac:dyDescent="0.25">
      <c r="B27" s="539" t="s">
        <v>104</v>
      </c>
      <c r="C27" s="543">
        <f>+C26/15</f>
        <v>38.799999999999997</v>
      </c>
      <c r="D27" s="543">
        <f t="shared" ref="D27:R27" si="2">+D26/15</f>
        <v>39.733333333333334</v>
      </c>
      <c r="E27" s="543">
        <f t="shared" si="2"/>
        <v>36.06666666666667</v>
      </c>
      <c r="F27" s="543">
        <f t="shared" si="2"/>
        <v>39</v>
      </c>
      <c r="G27" s="543">
        <f t="shared" si="2"/>
        <v>36.466666666666669</v>
      </c>
      <c r="H27" s="543">
        <f t="shared" si="2"/>
        <v>39.866666666666667</v>
      </c>
      <c r="I27" s="543">
        <f t="shared" si="2"/>
        <v>41.93333333333333</v>
      </c>
      <c r="J27" s="543">
        <f t="shared" si="2"/>
        <v>37.133333333333333</v>
      </c>
      <c r="K27" s="543">
        <f t="shared" si="2"/>
        <v>28.733333333333334</v>
      </c>
      <c r="L27" s="543">
        <f t="shared" si="2"/>
        <v>33.06666666666667</v>
      </c>
      <c r="M27" s="543">
        <f t="shared" si="2"/>
        <v>44.266666666666666</v>
      </c>
      <c r="N27" s="543">
        <f t="shared" si="2"/>
        <v>42.06666666666667</v>
      </c>
      <c r="O27" s="543">
        <f t="shared" si="2"/>
        <v>40</v>
      </c>
      <c r="P27" s="605">
        <f t="shared" si="2"/>
        <v>45.6</v>
      </c>
      <c r="Q27" s="543">
        <f t="shared" si="2"/>
        <v>39.666666666666664</v>
      </c>
      <c r="R27" s="543">
        <f t="shared" si="2"/>
        <v>35.6</v>
      </c>
      <c r="S27" s="427"/>
      <c r="T27" s="427"/>
      <c r="U27" s="427"/>
      <c r="V27" s="427"/>
      <c r="W27" s="427"/>
    </row>
    <row r="28" spans="2:23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</row>
    <row r="29" spans="2:23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</row>
    <row r="30" spans="2:23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</row>
    <row r="31" spans="2:23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</row>
    <row r="32" spans="2:23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</row>
    <row r="33" spans="3:18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</row>
    <row r="34" spans="3:18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18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18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18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18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18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18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18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18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18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18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18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18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18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18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DDDE4-DEB8-4D0A-B320-64666E9E290E}">
  <sheetPr>
    <tabColor rgb="FF88B1B6"/>
  </sheetPr>
  <dimension ref="A1:T92"/>
  <sheetViews>
    <sheetView showGridLines="0" topLeftCell="A35" workbookViewId="0">
      <selection activeCell="L73" sqref="L73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A1" s="533"/>
      <c r="B1" s="533"/>
      <c r="C1" s="654" t="s">
        <v>228</v>
      </c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5"/>
      <c r="S1" s="655"/>
    </row>
    <row r="2" spans="1:19" ht="15.75" x14ac:dyDescent="0.2">
      <c r="A2" s="656" t="s">
        <v>24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  <c r="R2" s="656"/>
      <c r="S2" s="656"/>
    </row>
    <row r="3" spans="1:19" ht="62.25" customHeight="1" thickBot="1" x14ac:dyDescent="0.35">
      <c r="A3" s="533"/>
      <c r="B3" s="533"/>
      <c r="C3" s="534"/>
      <c r="D3" s="533"/>
      <c r="E3" s="535"/>
      <c r="F3" s="533"/>
      <c r="G3" s="536"/>
      <c r="H3" s="533"/>
      <c r="I3" s="535"/>
      <c r="J3" s="533"/>
      <c r="K3" s="537"/>
      <c r="L3" s="536"/>
      <c r="M3" s="533"/>
      <c r="N3" s="535"/>
      <c r="O3" s="537"/>
      <c r="P3" s="535"/>
      <c r="Q3" s="533"/>
      <c r="R3" s="533"/>
      <c r="S3" s="533"/>
    </row>
    <row r="4" spans="1:19" x14ac:dyDescent="0.2">
      <c r="C4" s="342"/>
      <c r="D4" s="462"/>
      <c r="E4" s="126"/>
      <c r="F4" s="456"/>
      <c r="G4" s="120"/>
      <c r="H4" s="456"/>
      <c r="I4" s="462"/>
      <c r="J4" s="530"/>
      <c r="K4" s="470"/>
      <c r="L4" s="197"/>
      <c r="M4" s="327"/>
      <c r="N4" s="459"/>
      <c r="O4" s="459"/>
      <c r="P4" s="108"/>
      <c r="Q4" s="197"/>
      <c r="R4" s="197"/>
      <c r="S4" s="657">
        <v>45533</v>
      </c>
    </row>
    <row r="5" spans="1:19" x14ac:dyDescent="0.2">
      <c r="C5" s="354"/>
      <c r="D5" s="463"/>
      <c r="E5" s="127"/>
      <c r="F5" s="457"/>
      <c r="G5" s="36"/>
      <c r="H5" s="457"/>
      <c r="I5" s="463"/>
      <c r="J5" s="531"/>
      <c r="K5" s="471"/>
      <c r="L5" s="12"/>
      <c r="M5" s="328"/>
      <c r="N5" s="460"/>
      <c r="O5" s="460"/>
      <c r="P5" s="109"/>
      <c r="Q5" s="12"/>
      <c r="R5" s="12"/>
      <c r="S5" s="658"/>
    </row>
    <row r="6" spans="1:19" x14ac:dyDescent="0.2">
      <c r="B6" s="338" t="s">
        <v>0</v>
      </c>
      <c r="C6" s="354"/>
      <c r="D6" s="463"/>
      <c r="E6" s="127"/>
      <c r="F6" s="457"/>
      <c r="G6" s="36"/>
      <c r="H6" s="457"/>
      <c r="I6" s="463"/>
      <c r="J6" s="531"/>
      <c r="K6" s="471"/>
      <c r="L6" s="12"/>
      <c r="M6" s="328"/>
      <c r="N6" s="460"/>
      <c r="O6" s="460"/>
      <c r="P6" s="109"/>
      <c r="Q6" s="12"/>
      <c r="R6" s="12"/>
      <c r="S6" s="658"/>
    </row>
    <row r="7" spans="1:19" x14ac:dyDescent="0.2">
      <c r="C7" s="354"/>
      <c r="D7" s="463"/>
      <c r="E7" s="127"/>
      <c r="F7" s="457"/>
      <c r="G7" s="36"/>
      <c r="H7" s="457"/>
      <c r="I7" s="463"/>
      <c r="J7" s="531"/>
      <c r="K7" s="471"/>
      <c r="L7" s="12"/>
      <c r="M7" s="328"/>
      <c r="N7" s="460"/>
      <c r="O7" s="460"/>
      <c r="P7" s="109"/>
      <c r="Q7" s="12"/>
      <c r="R7" s="12"/>
      <c r="S7" s="658"/>
    </row>
    <row r="8" spans="1:19" s="365" customFormat="1" ht="14.25" thickBot="1" x14ac:dyDescent="0.3">
      <c r="C8" s="367"/>
      <c r="D8" s="454"/>
      <c r="E8" s="128"/>
      <c r="F8" s="458"/>
      <c r="G8" s="121"/>
      <c r="H8" s="458"/>
      <c r="I8" s="454"/>
      <c r="J8" s="532"/>
      <c r="K8" s="472"/>
      <c r="L8" s="311"/>
      <c r="M8" s="329"/>
      <c r="N8" s="461"/>
      <c r="O8" s="461"/>
      <c r="P8" s="110"/>
      <c r="Q8" s="311"/>
      <c r="R8" s="311"/>
      <c r="S8" s="658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8"/>
    </row>
    <row r="10" spans="1:19" s="384" customFormat="1" ht="9" thickBot="1" x14ac:dyDescent="0.2">
      <c r="C10" s="65" t="s">
        <v>148</v>
      </c>
      <c r="D10" s="65" t="s">
        <v>4</v>
      </c>
      <c r="E10" s="65" t="s">
        <v>116</v>
      </c>
      <c r="F10" s="65" t="s">
        <v>22</v>
      </c>
      <c r="G10" s="65" t="s">
        <v>25</v>
      </c>
      <c r="H10" s="65" t="s">
        <v>119</v>
      </c>
      <c r="I10" s="65" t="s">
        <v>83</v>
      </c>
      <c r="J10" s="65" t="s">
        <v>3</v>
      </c>
      <c r="K10" s="65" t="s">
        <v>23</v>
      </c>
      <c r="L10" s="65" t="s">
        <v>177</v>
      </c>
      <c r="M10" s="65" t="s">
        <v>2</v>
      </c>
      <c r="N10" s="65" t="s">
        <v>27</v>
      </c>
      <c r="O10" s="65" t="s">
        <v>142</v>
      </c>
      <c r="P10" s="65" t="s">
        <v>208</v>
      </c>
      <c r="Q10" s="65" t="s">
        <v>112</v>
      </c>
      <c r="R10" s="295" t="s">
        <v>68</v>
      </c>
      <c r="S10" s="659"/>
    </row>
    <row r="11" spans="1:19" s="387" customFormat="1" ht="12.75" customHeight="1" x14ac:dyDescent="0.2">
      <c r="B11" s="663" t="s">
        <v>229</v>
      </c>
      <c r="C11" s="665">
        <f>-'2022'!C76</f>
        <v>-47.75</v>
      </c>
      <c r="D11" s="667">
        <f>-'2022'!D76</f>
        <v>7.5</v>
      </c>
      <c r="E11" s="669">
        <f>-'2022'!O76</f>
        <v>0</v>
      </c>
      <c r="F11" s="667">
        <f>-'2022'!L76</f>
        <v>108.75</v>
      </c>
      <c r="G11" s="671">
        <f>-'2022'!R76</f>
        <v>0</v>
      </c>
      <c r="H11" s="673">
        <f>-'2022'!P76</f>
        <v>-72.75</v>
      </c>
      <c r="I11" s="673">
        <f>-'2022'!F76</f>
        <v>-311</v>
      </c>
      <c r="J11" s="671">
        <f>-'2022'!H76</f>
        <v>-58</v>
      </c>
      <c r="K11" s="674">
        <f>-'2022'!G76</f>
        <v>-75.75</v>
      </c>
      <c r="L11" s="669">
        <f>-'2022'!J76</f>
        <v>-299.75</v>
      </c>
      <c r="M11" s="667">
        <f>-'2022'!K76</f>
        <v>127.5</v>
      </c>
      <c r="N11" s="667">
        <f>-'2022'!M76</f>
        <v>80</v>
      </c>
      <c r="O11" s="669">
        <f>-'2022'!I76</f>
        <v>0</v>
      </c>
      <c r="P11" s="669">
        <f>-'2022'!N76</f>
        <v>-82.5</v>
      </c>
      <c r="Q11" s="674">
        <f>-'2022'!E76</f>
        <v>0</v>
      </c>
      <c r="R11" s="676">
        <f>-'2022'!Q76</f>
        <v>34.75</v>
      </c>
      <c r="S11" s="667">
        <f>SUM(C11:R12)</f>
        <v>-589</v>
      </c>
    </row>
    <row r="12" spans="1:19" s="387" customFormat="1" ht="13.5" customHeight="1" thickBot="1" x14ac:dyDescent="0.25">
      <c r="B12" s="664"/>
      <c r="C12" s="666"/>
      <c r="D12" s="668"/>
      <c r="E12" s="670"/>
      <c r="F12" s="668"/>
      <c r="G12" s="672"/>
      <c r="H12" s="670"/>
      <c r="I12" s="670"/>
      <c r="J12" s="672"/>
      <c r="K12" s="675"/>
      <c r="L12" s="670"/>
      <c r="M12" s="668"/>
      <c r="N12" s="668"/>
      <c r="O12" s="670"/>
      <c r="P12" s="670"/>
      <c r="Q12" s="675"/>
      <c r="R12" s="668"/>
      <c r="S12" s="668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47">
        <v>0</v>
      </c>
      <c r="D14" s="544">
        <v>10</v>
      </c>
      <c r="E14" s="547">
        <v>0</v>
      </c>
      <c r="F14" s="544">
        <v>10</v>
      </c>
      <c r="G14" s="545">
        <v>10</v>
      </c>
      <c r="H14" s="548">
        <v>0</v>
      </c>
      <c r="I14" s="548">
        <v>0</v>
      </c>
      <c r="J14" s="546">
        <v>10</v>
      </c>
      <c r="K14" s="548">
        <v>0</v>
      </c>
      <c r="L14" s="545">
        <v>10</v>
      </c>
      <c r="M14" s="548">
        <v>0</v>
      </c>
      <c r="N14" s="545">
        <v>10</v>
      </c>
      <c r="O14" s="549">
        <v>0</v>
      </c>
      <c r="P14" s="544">
        <v>10</v>
      </c>
      <c r="Q14" s="550">
        <v>0</v>
      </c>
      <c r="R14" s="544">
        <v>10</v>
      </c>
      <c r="S14" s="392">
        <f t="shared" ref="S14:S31" si="0">SUM(C14:R14)</f>
        <v>80</v>
      </c>
    </row>
    <row r="15" spans="1:19" ht="13.5" thickBot="1" x14ac:dyDescent="0.25">
      <c r="B15" s="448" t="s">
        <v>33</v>
      </c>
      <c r="C15" s="549">
        <v>0</v>
      </c>
      <c r="D15" s="549">
        <v>0</v>
      </c>
      <c r="E15" s="549">
        <v>0</v>
      </c>
      <c r="F15" s="546">
        <v>10</v>
      </c>
      <c r="G15" s="549">
        <v>0</v>
      </c>
      <c r="H15" s="552">
        <v>0</v>
      </c>
      <c r="I15" s="546">
        <v>10</v>
      </c>
      <c r="J15" s="546">
        <v>10</v>
      </c>
      <c r="K15" s="546">
        <v>10</v>
      </c>
      <c r="L15" s="551">
        <v>10</v>
      </c>
      <c r="M15" s="549">
        <v>0</v>
      </c>
      <c r="N15" s="553">
        <v>10</v>
      </c>
      <c r="O15" s="546">
        <v>10</v>
      </c>
      <c r="P15" s="549">
        <v>0</v>
      </c>
      <c r="Q15" s="552">
        <v>0</v>
      </c>
      <c r="R15" s="546">
        <v>10</v>
      </c>
      <c r="S15" s="394">
        <f t="shared" si="0"/>
        <v>80</v>
      </c>
    </row>
    <row r="16" spans="1:19" x14ac:dyDescent="0.2">
      <c r="B16" s="447" t="s">
        <v>34</v>
      </c>
      <c r="C16" s="544">
        <v>10</v>
      </c>
      <c r="D16" s="544">
        <v>10</v>
      </c>
      <c r="E16" s="549">
        <v>0</v>
      </c>
      <c r="F16" s="549">
        <v>0</v>
      </c>
      <c r="G16" s="549">
        <v>0</v>
      </c>
      <c r="H16" s="546">
        <v>10</v>
      </c>
      <c r="I16" s="549">
        <v>0</v>
      </c>
      <c r="J16" s="546">
        <v>10</v>
      </c>
      <c r="K16" s="548">
        <v>0</v>
      </c>
      <c r="L16" s="551">
        <v>10</v>
      </c>
      <c r="M16" s="549">
        <v>0</v>
      </c>
      <c r="N16" s="553">
        <v>10</v>
      </c>
      <c r="O16" s="549">
        <v>0</v>
      </c>
      <c r="P16" s="546">
        <v>10</v>
      </c>
      <c r="Q16" s="552">
        <v>0</v>
      </c>
      <c r="R16" s="546">
        <v>10</v>
      </c>
      <c r="S16" s="392">
        <f t="shared" si="0"/>
        <v>80</v>
      </c>
    </row>
    <row r="17" spans="1:19" x14ac:dyDescent="0.2">
      <c r="B17" s="538" t="s">
        <v>47</v>
      </c>
      <c r="C17" s="513">
        <v>10</v>
      </c>
      <c r="D17" s="513">
        <v>10</v>
      </c>
      <c r="E17" s="513">
        <v>10</v>
      </c>
      <c r="F17" s="513">
        <v>0</v>
      </c>
      <c r="G17" s="513">
        <v>0</v>
      </c>
      <c r="H17" s="513">
        <v>0</v>
      </c>
      <c r="I17" s="513">
        <v>0</v>
      </c>
      <c r="J17" s="520">
        <v>10</v>
      </c>
      <c r="K17" s="513">
        <v>10</v>
      </c>
      <c r="L17" s="513">
        <v>0</v>
      </c>
      <c r="M17" s="513">
        <v>0</v>
      </c>
      <c r="N17" s="515">
        <v>0</v>
      </c>
      <c r="O17" s="513">
        <v>0</v>
      </c>
      <c r="P17" s="513">
        <v>0</v>
      </c>
      <c r="Q17" s="515">
        <v>10</v>
      </c>
      <c r="R17" s="513">
        <v>10</v>
      </c>
      <c r="S17" s="397">
        <f t="shared" si="0"/>
        <v>70</v>
      </c>
    </row>
    <row r="18" spans="1:19" x14ac:dyDescent="0.2">
      <c r="B18" s="447" t="s">
        <v>35</v>
      </c>
      <c r="C18" s="549">
        <v>0</v>
      </c>
      <c r="D18" s="555">
        <v>10</v>
      </c>
      <c r="E18" s="549">
        <v>0</v>
      </c>
      <c r="F18" s="549">
        <v>0</v>
      </c>
      <c r="G18" s="555">
        <v>10</v>
      </c>
      <c r="H18" s="553">
        <v>10</v>
      </c>
      <c r="I18" s="549">
        <v>0</v>
      </c>
      <c r="J18" s="549">
        <v>0</v>
      </c>
      <c r="K18" s="555">
        <v>10</v>
      </c>
      <c r="L18" s="549">
        <v>0</v>
      </c>
      <c r="M18" s="549">
        <v>0</v>
      </c>
      <c r="N18" s="553">
        <v>10</v>
      </c>
      <c r="O18" s="546">
        <v>10</v>
      </c>
      <c r="P18" s="555">
        <v>10</v>
      </c>
      <c r="Q18" s="549">
        <v>0</v>
      </c>
      <c r="R18" s="555">
        <v>10</v>
      </c>
      <c r="S18" s="392">
        <f t="shared" si="0"/>
        <v>80</v>
      </c>
    </row>
    <row r="19" spans="1:19" x14ac:dyDescent="0.2">
      <c r="B19" s="448" t="s">
        <v>36</v>
      </c>
      <c r="C19" s="549">
        <v>0</v>
      </c>
      <c r="D19" s="549">
        <v>0</v>
      </c>
      <c r="E19" s="553">
        <v>10</v>
      </c>
      <c r="F19" s="553">
        <v>10</v>
      </c>
      <c r="G19" s="549">
        <v>0</v>
      </c>
      <c r="H19" s="553">
        <v>10</v>
      </c>
      <c r="I19" s="553">
        <v>10</v>
      </c>
      <c r="J19" s="553">
        <v>10</v>
      </c>
      <c r="K19" s="549">
        <v>0</v>
      </c>
      <c r="L19" s="553">
        <v>10</v>
      </c>
      <c r="M19" s="549">
        <v>0</v>
      </c>
      <c r="N19" s="549">
        <v>0</v>
      </c>
      <c r="O19" s="553">
        <v>10</v>
      </c>
      <c r="P19" s="553">
        <v>10</v>
      </c>
      <c r="Q19" s="552">
        <v>0</v>
      </c>
      <c r="R19" s="549">
        <v>0</v>
      </c>
      <c r="S19" s="394">
        <f t="shared" si="0"/>
        <v>80</v>
      </c>
    </row>
    <row r="20" spans="1:19" x14ac:dyDescent="0.2">
      <c r="B20" s="447" t="s">
        <v>37</v>
      </c>
      <c r="C20" s="549">
        <v>0</v>
      </c>
      <c r="D20" s="549">
        <v>0</v>
      </c>
      <c r="E20" s="553">
        <v>10</v>
      </c>
      <c r="F20" s="553">
        <v>10</v>
      </c>
      <c r="G20" s="549">
        <v>0</v>
      </c>
      <c r="H20" s="552">
        <v>0</v>
      </c>
      <c r="I20" s="552">
        <v>0</v>
      </c>
      <c r="J20" s="549">
        <v>0</v>
      </c>
      <c r="K20" s="555">
        <v>10</v>
      </c>
      <c r="L20" s="553">
        <v>10</v>
      </c>
      <c r="M20" s="553">
        <v>10</v>
      </c>
      <c r="N20" s="553">
        <v>10</v>
      </c>
      <c r="O20" s="553">
        <v>10</v>
      </c>
      <c r="P20" s="549">
        <v>0</v>
      </c>
      <c r="Q20" s="552">
        <v>0</v>
      </c>
      <c r="R20" s="555">
        <v>10</v>
      </c>
      <c r="S20" s="392">
        <f t="shared" si="0"/>
        <v>80</v>
      </c>
    </row>
    <row r="21" spans="1:19" x14ac:dyDescent="0.2">
      <c r="A21" s="338" t="s">
        <v>0</v>
      </c>
      <c r="B21" s="538" t="s">
        <v>47</v>
      </c>
      <c r="C21" s="513">
        <v>10</v>
      </c>
      <c r="D21" s="513">
        <v>10</v>
      </c>
      <c r="E21" s="513">
        <v>0</v>
      </c>
      <c r="F21" s="513">
        <v>0</v>
      </c>
      <c r="G21" s="513">
        <v>0</v>
      </c>
      <c r="H21" s="513">
        <v>0</v>
      </c>
      <c r="I21" s="513">
        <v>0</v>
      </c>
      <c r="J21" s="513">
        <v>10</v>
      </c>
      <c r="K21" s="513">
        <v>10</v>
      </c>
      <c r="L21" s="513">
        <v>10</v>
      </c>
      <c r="M21" s="513">
        <v>10</v>
      </c>
      <c r="N21" s="513">
        <v>0</v>
      </c>
      <c r="O21" s="513">
        <v>0</v>
      </c>
      <c r="P21" s="513">
        <v>0</v>
      </c>
      <c r="Q21" s="513">
        <v>0</v>
      </c>
      <c r="R21" s="513">
        <v>0</v>
      </c>
      <c r="S21" s="400">
        <f>SUM(C21:R21)</f>
        <v>60</v>
      </c>
    </row>
    <row r="22" spans="1:19" x14ac:dyDescent="0.2">
      <c r="B22" s="447" t="s">
        <v>38</v>
      </c>
      <c r="C22" s="553">
        <v>10</v>
      </c>
      <c r="D22" s="553">
        <v>10</v>
      </c>
      <c r="E22" s="549">
        <v>0</v>
      </c>
      <c r="F22" s="553">
        <v>10</v>
      </c>
      <c r="G22" s="549">
        <v>0</v>
      </c>
      <c r="H22" s="546">
        <v>10</v>
      </c>
      <c r="I22" s="549">
        <v>0</v>
      </c>
      <c r="J22" s="549">
        <v>0</v>
      </c>
      <c r="K22" s="549">
        <v>0</v>
      </c>
      <c r="L22" s="549">
        <v>0</v>
      </c>
      <c r="M22" s="553">
        <v>10</v>
      </c>
      <c r="N22" s="553">
        <v>10</v>
      </c>
      <c r="O22" s="553">
        <v>10</v>
      </c>
      <c r="P22" s="549">
        <v>0</v>
      </c>
      <c r="Q22" s="552">
        <v>0</v>
      </c>
      <c r="R22" s="555">
        <v>10</v>
      </c>
      <c r="S22" s="401">
        <f t="shared" si="0"/>
        <v>80</v>
      </c>
    </row>
    <row r="23" spans="1:19" x14ac:dyDescent="0.2">
      <c r="B23" s="448" t="s">
        <v>39</v>
      </c>
      <c r="C23" s="553">
        <v>10</v>
      </c>
      <c r="D23" s="549">
        <v>0</v>
      </c>
      <c r="E23" s="553">
        <v>10</v>
      </c>
      <c r="F23" s="553">
        <v>10</v>
      </c>
      <c r="G23" s="555">
        <v>10</v>
      </c>
      <c r="H23" s="549">
        <v>0</v>
      </c>
      <c r="I23" s="553">
        <v>10</v>
      </c>
      <c r="J23" s="549">
        <v>0</v>
      </c>
      <c r="K23" s="549">
        <v>0</v>
      </c>
      <c r="L23" s="553">
        <v>10</v>
      </c>
      <c r="M23" s="552">
        <v>0</v>
      </c>
      <c r="N23" s="553">
        <v>10</v>
      </c>
      <c r="O23" s="549">
        <v>0</v>
      </c>
      <c r="P23" s="549">
        <v>0</v>
      </c>
      <c r="Q23" s="552">
        <v>0</v>
      </c>
      <c r="R23" s="546">
        <v>10</v>
      </c>
      <c r="S23" s="394">
        <f>SUM(C23:R23)</f>
        <v>80</v>
      </c>
    </row>
    <row r="24" spans="1:19" x14ac:dyDescent="0.2">
      <c r="B24" s="447" t="s">
        <v>40</v>
      </c>
      <c r="C24" s="549">
        <v>0</v>
      </c>
      <c r="D24" s="549">
        <v>0</v>
      </c>
      <c r="E24" s="549">
        <v>0</v>
      </c>
      <c r="F24" s="553">
        <v>10</v>
      </c>
      <c r="G24" s="555">
        <v>10</v>
      </c>
      <c r="H24" s="546">
        <v>10</v>
      </c>
      <c r="I24" s="553">
        <v>10</v>
      </c>
      <c r="J24" s="549">
        <v>0</v>
      </c>
      <c r="K24" s="553">
        <v>10</v>
      </c>
      <c r="L24" s="553">
        <v>10</v>
      </c>
      <c r="M24" s="553">
        <v>10</v>
      </c>
      <c r="N24" s="553">
        <v>10</v>
      </c>
      <c r="O24" s="549">
        <v>0</v>
      </c>
      <c r="P24" s="549">
        <v>0</v>
      </c>
      <c r="Q24" s="552">
        <v>0</v>
      </c>
      <c r="R24" s="549">
        <v>0</v>
      </c>
      <c r="S24" s="392">
        <f t="shared" si="0"/>
        <v>80</v>
      </c>
    </row>
    <row r="25" spans="1:19" x14ac:dyDescent="0.2">
      <c r="B25" s="538" t="s">
        <v>47</v>
      </c>
      <c r="C25" s="513">
        <v>10</v>
      </c>
      <c r="D25" s="513">
        <v>10</v>
      </c>
      <c r="E25" s="513">
        <v>10</v>
      </c>
      <c r="F25" s="513"/>
      <c r="G25" s="513"/>
      <c r="H25" s="513"/>
      <c r="I25" s="513"/>
      <c r="J25" s="513"/>
      <c r="K25" s="513">
        <v>10</v>
      </c>
      <c r="L25" s="513"/>
      <c r="M25" s="513">
        <v>10</v>
      </c>
      <c r="N25" s="513"/>
      <c r="O25" s="513"/>
      <c r="P25" s="513"/>
      <c r="Q25" s="513"/>
      <c r="R25" s="513"/>
      <c r="S25" s="397">
        <f t="shared" si="0"/>
        <v>50</v>
      </c>
    </row>
    <row r="26" spans="1:19" x14ac:dyDescent="0.2">
      <c r="B26" s="447" t="s">
        <v>41</v>
      </c>
      <c r="C26" s="549">
        <v>0</v>
      </c>
      <c r="D26" s="549">
        <v>0</v>
      </c>
      <c r="E26" s="553">
        <v>10</v>
      </c>
      <c r="F26" s="553">
        <v>10</v>
      </c>
      <c r="G26" s="549">
        <v>0</v>
      </c>
      <c r="H26" s="549">
        <v>0</v>
      </c>
      <c r="I26" s="549">
        <v>0</v>
      </c>
      <c r="J26" s="549">
        <v>0</v>
      </c>
      <c r="K26" s="553">
        <v>10</v>
      </c>
      <c r="L26" s="553">
        <v>10</v>
      </c>
      <c r="M26" s="553">
        <v>10</v>
      </c>
      <c r="N26" s="553">
        <v>10</v>
      </c>
      <c r="O26" s="549">
        <v>0</v>
      </c>
      <c r="P26" s="549">
        <v>0</v>
      </c>
      <c r="Q26" s="553">
        <v>10</v>
      </c>
      <c r="R26" s="546">
        <v>10</v>
      </c>
      <c r="S26" s="392">
        <f t="shared" si="0"/>
        <v>80</v>
      </c>
    </row>
    <row r="27" spans="1:19" x14ac:dyDescent="0.2">
      <c r="B27" s="448" t="s">
        <v>42</v>
      </c>
      <c r="C27" s="553">
        <v>10</v>
      </c>
      <c r="D27" s="549">
        <v>0</v>
      </c>
      <c r="E27" s="549">
        <v>0</v>
      </c>
      <c r="F27" s="553">
        <v>10</v>
      </c>
      <c r="G27" s="549">
        <v>0</v>
      </c>
      <c r="H27" s="546">
        <v>10</v>
      </c>
      <c r="I27" s="549">
        <v>0</v>
      </c>
      <c r="J27" s="553">
        <v>10</v>
      </c>
      <c r="K27" s="546">
        <v>10</v>
      </c>
      <c r="L27" s="553">
        <v>10</v>
      </c>
      <c r="M27" s="552">
        <v>0</v>
      </c>
      <c r="N27" s="549">
        <v>0</v>
      </c>
      <c r="O27" s="553">
        <v>10</v>
      </c>
      <c r="P27" s="553">
        <v>10</v>
      </c>
      <c r="Q27" s="552">
        <v>0</v>
      </c>
      <c r="R27" s="549">
        <v>0</v>
      </c>
      <c r="S27" s="394">
        <f t="shared" si="0"/>
        <v>80</v>
      </c>
    </row>
    <row r="28" spans="1:19" x14ac:dyDescent="0.2">
      <c r="B28" s="447" t="s">
        <v>43</v>
      </c>
      <c r="C28" s="549">
        <v>0</v>
      </c>
      <c r="D28" s="549">
        <v>0</v>
      </c>
      <c r="E28" s="553">
        <v>10</v>
      </c>
      <c r="F28" s="553">
        <v>10</v>
      </c>
      <c r="G28" s="555">
        <v>10</v>
      </c>
      <c r="H28" s="549">
        <v>0</v>
      </c>
      <c r="I28" s="553">
        <v>10</v>
      </c>
      <c r="J28" s="552">
        <v>0</v>
      </c>
      <c r="K28" s="549">
        <v>0</v>
      </c>
      <c r="L28" s="553">
        <v>10</v>
      </c>
      <c r="M28" s="552">
        <v>0</v>
      </c>
      <c r="N28" s="553">
        <v>10</v>
      </c>
      <c r="O28" s="553">
        <v>10</v>
      </c>
      <c r="P28" s="553">
        <v>10</v>
      </c>
      <c r="Q28" s="552">
        <v>0</v>
      </c>
      <c r="R28" s="549">
        <v>0</v>
      </c>
      <c r="S28" s="392">
        <f t="shared" si="0"/>
        <v>80</v>
      </c>
    </row>
    <row r="29" spans="1:19" x14ac:dyDescent="0.2">
      <c r="B29" s="448" t="s">
        <v>44</v>
      </c>
      <c r="C29" s="546">
        <v>10</v>
      </c>
      <c r="D29" s="549">
        <v>0</v>
      </c>
      <c r="E29" s="549">
        <v>0</v>
      </c>
      <c r="F29" s="549">
        <v>0</v>
      </c>
      <c r="G29" s="549">
        <v>0</v>
      </c>
      <c r="H29" s="546">
        <v>10</v>
      </c>
      <c r="I29" s="553">
        <v>10</v>
      </c>
      <c r="J29" s="553">
        <v>10</v>
      </c>
      <c r="K29" s="546">
        <v>10</v>
      </c>
      <c r="L29" s="553">
        <v>10</v>
      </c>
      <c r="M29" s="553">
        <v>10</v>
      </c>
      <c r="N29" s="553">
        <v>10</v>
      </c>
      <c r="O29" s="549">
        <v>0</v>
      </c>
      <c r="P29" s="549">
        <v>0</v>
      </c>
      <c r="Q29" s="552">
        <v>0</v>
      </c>
      <c r="R29" s="549">
        <v>0</v>
      </c>
      <c r="S29" s="394">
        <f t="shared" si="0"/>
        <v>80</v>
      </c>
    </row>
    <row r="30" spans="1:19" x14ac:dyDescent="0.2">
      <c r="B30" s="447" t="s">
        <v>45</v>
      </c>
      <c r="C30" s="546">
        <v>10</v>
      </c>
      <c r="D30" s="549">
        <v>0</v>
      </c>
      <c r="E30" s="546">
        <v>10</v>
      </c>
      <c r="F30" s="553">
        <v>10</v>
      </c>
      <c r="G30" s="549">
        <v>0</v>
      </c>
      <c r="H30" s="549">
        <v>0</v>
      </c>
      <c r="I30" s="553">
        <v>10</v>
      </c>
      <c r="J30" s="552">
        <v>0</v>
      </c>
      <c r="K30" s="549">
        <v>0</v>
      </c>
      <c r="L30" s="549">
        <v>0</v>
      </c>
      <c r="M30" s="553">
        <v>10</v>
      </c>
      <c r="N30" s="553">
        <v>10</v>
      </c>
      <c r="O30" s="549">
        <v>0</v>
      </c>
      <c r="P30" s="553">
        <v>10</v>
      </c>
      <c r="Q30" s="552">
        <v>0</v>
      </c>
      <c r="R30" s="546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549">
        <v>0</v>
      </c>
      <c r="D31" s="549">
        <v>0</v>
      </c>
      <c r="E31" s="553">
        <v>10</v>
      </c>
      <c r="F31" s="553">
        <v>10</v>
      </c>
      <c r="G31" s="549">
        <v>0</v>
      </c>
      <c r="H31" s="546">
        <v>10</v>
      </c>
      <c r="I31" s="553">
        <v>10</v>
      </c>
      <c r="J31" s="552">
        <v>0</v>
      </c>
      <c r="K31" s="549">
        <v>0</v>
      </c>
      <c r="L31" s="553">
        <v>10</v>
      </c>
      <c r="M31" s="553">
        <v>10</v>
      </c>
      <c r="N31" s="549">
        <v>0</v>
      </c>
      <c r="O31" s="553">
        <v>10</v>
      </c>
      <c r="P31" s="549">
        <v>0</v>
      </c>
      <c r="Q31" s="552">
        <v>0</v>
      </c>
      <c r="R31" s="546">
        <v>10</v>
      </c>
      <c r="S31" s="403">
        <f t="shared" si="0"/>
        <v>80</v>
      </c>
    </row>
    <row r="32" spans="1:19" ht="13.5" thickBot="1" x14ac:dyDescent="0.25">
      <c r="B32" s="451" t="s">
        <v>230</v>
      </c>
      <c r="C32" s="405">
        <f>SUM(C13:C31)</f>
        <v>108.75</v>
      </c>
      <c r="D32" s="405">
        <f t="shared" ref="D32:S32" si="1">SUM(D13:D31)</f>
        <v>88.75</v>
      </c>
      <c r="E32" s="405">
        <f t="shared" si="1"/>
        <v>108.75</v>
      </c>
      <c r="F32" s="405">
        <f t="shared" si="1"/>
        <v>138.75</v>
      </c>
      <c r="G32" s="405">
        <f t="shared" si="1"/>
        <v>68.75</v>
      </c>
      <c r="H32" s="405">
        <f t="shared" si="1"/>
        <v>98.75</v>
      </c>
      <c r="I32" s="405">
        <f t="shared" si="1"/>
        <v>98.75</v>
      </c>
      <c r="J32" s="405">
        <f t="shared" si="1"/>
        <v>98.75</v>
      </c>
      <c r="K32" s="405">
        <f t="shared" si="1"/>
        <v>118.75</v>
      </c>
      <c r="L32" s="501">
        <f t="shared" si="1"/>
        <v>148.75</v>
      </c>
      <c r="M32" s="405">
        <f t="shared" si="1"/>
        <v>108.75</v>
      </c>
      <c r="N32" s="405">
        <f t="shared" si="1"/>
        <v>138.75</v>
      </c>
      <c r="O32" s="405">
        <f t="shared" si="1"/>
        <v>98.75</v>
      </c>
      <c r="P32" s="405">
        <f t="shared" si="1"/>
        <v>88.75</v>
      </c>
      <c r="Q32" s="405">
        <f t="shared" si="1"/>
        <v>38.75</v>
      </c>
      <c r="R32" s="405">
        <f t="shared" si="1"/>
        <v>128.75</v>
      </c>
      <c r="S32" s="405">
        <f t="shared" si="1"/>
        <v>1680</v>
      </c>
    </row>
    <row r="33" spans="2:19" ht="16.5" thickBot="1" x14ac:dyDescent="0.3">
      <c r="B33" s="452" t="s">
        <v>231</v>
      </c>
      <c r="C33" s="407">
        <f>+C11+C32</f>
        <v>61</v>
      </c>
      <c r="D33" s="407">
        <f t="shared" ref="D33:S33" si="2">+D11+D32</f>
        <v>96.25</v>
      </c>
      <c r="E33" s="407">
        <f t="shared" si="2"/>
        <v>108.75</v>
      </c>
      <c r="F33" s="407">
        <f t="shared" si="2"/>
        <v>247.5</v>
      </c>
      <c r="G33" s="407">
        <f t="shared" si="2"/>
        <v>68.75</v>
      </c>
      <c r="H33" s="407">
        <f t="shared" si="2"/>
        <v>26</v>
      </c>
      <c r="I33" s="407">
        <f t="shared" si="2"/>
        <v>-212.25</v>
      </c>
      <c r="J33" s="407">
        <f t="shared" si="2"/>
        <v>40.75</v>
      </c>
      <c r="K33" s="407">
        <f t="shared" si="2"/>
        <v>43</v>
      </c>
      <c r="L33" s="502">
        <f t="shared" si="2"/>
        <v>-151</v>
      </c>
      <c r="M33" s="407">
        <f t="shared" si="2"/>
        <v>236.25</v>
      </c>
      <c r="N33" s="407">
        <f t="shared" si="2"/>
        <v>218.75</v>
      </c>
      <c r="O33" s="407">
        <f t="shared" si="2"/>
        <v>98.75</v>
      </c>
      <c r="P33" s="407">
        <f t="shared" si="2"/>
        <v>6.25</v>
      </c>
      <c r="Q33" s="407">
        <f t="shared" si="2"/>
        <v>38.75</v>
      </c>
      <c r="R33" s="407">
        <f t="shared" si="2"/>
        <v>163.5</v>
      </c>
      <c r="S33" s="407">
        <f t="shared" si="2"/>
        <v>1091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>
        <v>120</v>
      </c>
      <c r="G35" s="411"/>
      <c r="H35" s="411"/>
      <c r="I35" s="411"/>
      <c r="J35" s="411"/>
      <c r="K35" s="411"/>
      <c r="L35" s="411"/>
      <c r="M35" s="410"/>
      <c r="N35" s="411"/>
      <c r="O35" s="466"/>
      <c r="P35" s="410"/>
      <c r="Q35" s="410"/>
      <c r="R35" s="411">
        <v>100</v>
      </c>
      <c r="S35" s="410">
        <f t="shared" ref="S35:S50" si="3">SUM(C35:R35)</f>
        <v>220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>
        <v>100</v>
      </c>
      <c r="O41" s="414"/>
      <c r="P41" s="414"/>
      <c r="Q41" s="414"/>
      <c r="R41" s="414"/>
      <c r="S41" s="416">
        <f t="shared" si="3"/>
        <v>100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/>
      <c r="P50" s="418"/>
      <c r="Q50" s="416"/>
      <c r="R50" s="418"/>
      <c r="S50" s="416">
        <f t="shared" si="3"/>
        <v>0</v>
      </c>
    </row>
    <row r="51" spans="2:20" ht="13.5" thickBot="1" x14ac:dyDescent="0.25">
      <c r="B51" s="464" t="s">
        <v>232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120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0</v>
      </c>
      <c r="K51" s="420">
        <f t="shared" si="4"/>
        <v>0</v>
      </c>
      <c r="L51" s="420">
        <f t="shared" si="4"/>
        <v>0</v>
      </c>
      <c r="M51" s="420">
        <f t="shared" si="4"/>
        <v>0</v>
      </c>
      <c r="N51" s="420">
        <f t="shared" si="4"/>
        <v>100</v>
      </c>
      <c r="O51" s="420">
        <f t="shared" si="4"/>
        <v>0</v>
      </c>
      <c r="P51" s="420">
        <f t="shared" si="4"/>
        <v>0</v>
      </c>
      <c r="Q51" s="420">
        <f t="shared" si="4"/>
        <v>0</v>
      </c>
      <c r="R51" s="420">
        <f t="shared" si="4"/>
        <v>100</v>
      </c>
      <c r="S51" s="420">
        <f t="shared" si="4"/>
        <v>320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60" t="s">
        <v>108</v>
      </c>
      <c r="C53" s="649">
        <f t="shared" ref="C53:S53" si="5">+C33-C51</f>
        <v>61</v>
      </c>
      <c r="D53" s="649">
        <f t="shared" si="5"/>
        <v>96.25</v>
      </c>
      <c r="E53" s="649">
        <f t="shared" si="5"/>
        <v>108.75</v>
      </c>
      <c r="F53" s="649">
        <f t="shared" si="5"/>
        <v>127.5</v>
      </c>
      <c r="G53" s="649">
        <f t="shared" si="5"/>
        <v>68.75</v>
      </c>
      <c r="H53" s="649">
        <f t="shared" si="5"/>
        <v>26</v>
      </c>
      <c r="I53" s="649">
        <f t="shared" si="5"/>
        <v>-212.25</v>
      </c>
      <c r="J53" s="649">
        <f t="shared" si="5"/>
        <v>40.75</v>
      </c>
      <c r="K53" s="649">
        <f t="shared" si="5"/>
        <v>43</v>
      </c>
      <c r="L53" s="649">
        <f t="shared" si="5"/>
        <v>-151</v>
      </c>
      <c r="M53" s="649">
        <f t="shared" si="5"/>
        <v>236.25</v>
      </c>
      <c r="N53" s="649">
        <f t="shared" si="5"/>
        <v>118.75</v>
      </c>
      <c r="O53" s="649">
        <f>+O33-O51</f>
        <v>98.75</v>
      </c>
      <c r="P53" s="649">
        <f t="shared" si="5"/>
        <v>6.25</v>
      </c>
      <c r="Q53" s="649">
        <f t="shared" si="5"/>
        <v>38.75</v>
      </c>
      <c r="R53" s="649">
        <f t="shared" si="5"/>
        <v>63.5</v>
      </c>
      <c r="S53" s="649">
        <f t="shared" si="5"/>
        <v>771</v>
      </c>
    </row>
    <row r="54" spans="2:20" ht="12.75" customHeight="1" x14ac:dyDescent="0.2">
      <c r="B54" s="661"/>
      <c r="C54" s="650"/>
      <c r="D54" s="650"/>
      <c r="E54" s="650"/>
      <c r="F54" s="650"/>
      <c r="G54" s="650"/>
      <c r="H54" s="650"/>
      <c r="I54" s="650"/>
      <c r="J54" s="650"/>
      <c r="K54" s="650"/>
      <c r="L54" s="650"/>
      <c r="M54" s="650"/>
      <c r="N54" s="650"/>
      <c r="O54" s="650"/>
      <c r="P54" s="650"/>
      <c r="Q54" s="650"/>
      <c r="R54" s="650"/>
      <c r="S54" s="650"/>
    </row>
    <row r="55" spans="2:20" ht="12.75" customHeight="1" x14ac:dyDescent="0.2">
      <c r="B55" s="661"/>
      <c r="C55" s="650"/>
      <c r="D55" s="650"/>
      <c r="E55" s="650"/>
      <c r="F55" s="650"/>
      <c r="G55" s="650"/>
      <c r="H55" s="650"/>
      <c r="I55" s="650"/>
      <c r="J55" s="650"/>
      <c r="K55" s="650"/>
      <c r="L55" s="650"/>
      <c r="M55" s="650"/>
      <c r="N55" s="650"/>
      <c r="O55" s="650"/>
      <c r="P55" s="650"/>
      <c r="Q55" s="650"/>
      <c r="R55" s="650"/>
      <c r="S55" s="650"/>
    </row>
    <row r="56" spans="2:20" ht="13.5" customHeight="1" thickBot="1" x14ac:dyDescent="0.25">
      <c r="B56" s="662"/>
      <c r="C56" s="651"/>
      <c r="D56" s="651"/>
      <c r="E56" s="651"/>
      <c r="F56" s="651"/>
      <c r="G56" s="651"/>
      <c r="H56" s="651"/>
      <c r="I56" s="651"/>
      <c r="J56" s="651"/>
      <c r="K56" s="651"/>
      <c r="L56" s="651"/>
      <c r="M56" s="651"/>
      <c r="N56" s="651"/>
      <c r="O56" s="651"/>
      <c r="P56" s="651"/>
      <c r="Q56" s="651"/>
      <c r="R56" s="651"/>
      <c r="S56" s="651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233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>
        <f>300+(0.15*(50+60+70))</f>
        <v>327</v>
      </c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559"/>
      <c r="R60" s="323"/>
      <c r="S60" s="324">
        <f t="shared" ref="S60:S67" si="6">SUM(C60:R60)</f>
        <v>327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f>300+(0.15*(50+60+70))</f>
        <v>327</v>
      </c>
      <c r="R61" s="249"/>
      <c r="S61" s="250">
        <f t="shared" si="6"/>
        <v>327</v>
      </c>
    </row>
    <row r="62" spans="2:20" s="1" customFormat="1" x14ac:dyDescent="0.2">
      <c r="B62" s="247" t="s">
        <v>73</v>
      </c>
      <c r="C62" s="248"/>
      <c r="D62" s="248"/>
      <c r="E62" s="248"/>
      <c r="F62" s="248"/>
      <c r="G62" s="248">
        <f>200+(0.1*(50+60+70))</f>
        <v>218</v>
      </c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218</v>
      </c>
    </row>
    <row r="63" spans="2:20" s="1" customFormat="1" x14ac:dyDescent="0.2">
      <c r="B63" s="247" t="s">
        <v>74</v>
      </c>
      <c r="C63" s="248">
        <v>218</v>
      </c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/>
      <c r="S63" s="250">
        <f t="shared" si="6"/>
        <v>218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>
        <f>75+(0.15*(50+60+70))</f>
        <v>102</v>
      </c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102</v>
      </c>
    </row>
    <row r="65" spans="2:19" s="1" customFormat="1" x14ac:dyDescent="0.2">
      <c r="B65" s="247" t="s">
        <v>76</v>
      </c>
      <c r="C65" s="248"/>
      <c r="D65" s="560">
        <v>16</v>
      </c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f>75+(0.15*(50+60+70))</f>
        <v>102</v>
      </c>
      <c r="R65" s="249"/>
      <c r="S65" s="250">
        <f t="shared" si="6"/>
        <v>118</v>
      </c>
    </row>
    <row r="66" spans="2:19" s="1" customFormat="1" x14ac:dyDescent="0.2">
      <c r="B66" s="423" t="s">
        <v>226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01">
        <v>260</v>
      </c>
      <c r="Q66" s="301"/>
      <c r="R66" s="302"/>
      <c r="S66" s="303">
        <f t="shared" si="6"/>
        <v>260</v>
      </c>
    </row>
    <row r="67" spans="2:19" s="1" customFormat="1" ht="13.5" thickBot="1" x14ac:dyDescent="0.25">
      <c r="B67" s="422" t="s">
        <v>227</v>
      </c>
      <c r="C67" s="305">
        <v>110</v>
      </c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1"/>
      <c r="R67" s="306"/>
      <c r="S67" s="303">
        <f t="shared" si="6"/>
        <v>110</v>
      </c>
    </row>
    <row r="68" spans="2:19" s="1" customFormat="1" ht="13.5" thickBot="1" x14ac:dyDescent="0.25">
      <c r="B68" s="255" t="s">
        <v>82</v>
      </c>
      <c r="C68" s="256">
        <f>SUM(C60:C67)</f>
        <v>328</v>
      </c>
      <c r="D68" s="256">
        <f t="shared" ref="D68:R68" si="7">SUM(D60:D67)</f>
        <v>343</v>
      </c>
      <c r="E68" s="256">
        <f t="shared" si="7"/>
        <v>0</v>
      </c>
      <c r="F68" s="256">
        <f t="shared" si="7"/>
        <v>0</v>
      </c>
      <c r="G68" s="256">
        <f t="shared" si="7"/>
        <v>320</v>
      </c>
      <c r="H68" s="256">
        <f t="shared" si="7"/>
        <v>0</v>
      </c>
      <c r="I68" s="256">
        <f t="shared" si="7"/>
        <v>0</v>
      </c>
      <c r="J68" s="256">
        <f t="shared" si="7"/>
        <v>0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0</v>
      </c>
      <c r="P68" s="256">
        <f t="shared" si="7"/>
        <v>260</v>
      </c>
      <c r="Q68" s="256">
        <f t="shared" si="7"/>
        <v>429</v>
      </c>
      <c r="R68" s="299">
        <f t="shared" si="7"/>
        <v>0</v>
      </c>
      <c r="S68" s="258">
        <f>SUM(S60:S67)</f>
        <v>1680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108.75</v>
      </c>
      <c r="E70" s="274">
        <v>-108.75</v>
      </c>
      <c r="F70" s="274"/>
      <c r="G70" s="274"/>
      <c r="H70" s="274"/>
      <c r="I70" s="274"/>
      <c r="J70" s="274"/>
      <c r="K70" s="274"/>
      <c r="L70" s="274"/>
      <c r="M70" s="274"/>
      <c r="N70" s="274"/>
      <c r="O70" s="274">
        <v>-98.75</v>
      </c>
      <c r="P70" s="274">
        <v>98.75</v>
      </c>
      <c r="Q70" s="274"/>
      <c r="R70" s="274"/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>
        <v>-138</v>
      </c>
      <c r="E71" s="274"/>
      <c r="F71" s="274"/>
      <c r="G71" s="274">
        <v>-251.25</v>
      </c>
      <c r="H71" s="274"/>
      <c r="I71" s="274"/>
      <c r="J71" s="274"/>
      <c r="K71" s="274"/>
      <c r="L71" s="274"/>
      <c r="M71" s="274"/>
      <c r="N71" s="274"/>
      <c r="O71" s="274"/>
      <c r="P71" s="274"/>
      <c r="Q71" s="274">
        <v>-390.25</v>
      </c>
      <c r="R71" s="274"/>
      <c r="S71" s="238">
        <f>SUM(C71:R71)</f>
        <v>-779.5</v>
      </c>
    </row>
    <row r="72" spans="2:19" s="1" customFormat="1" ht="5.25" customHeight="1" thickBot="1" x14ac:dyDescent="0.25"/>
    <row r="73" spans="2:19" s="1" customFormat="1" ht="39" customHeight="1" thickBot="1" x14ac:dyDescent="0.25">
      <c r="B73" s="562" t="s">
        <v>234</v>
      </c>
      <c r="C73" s="563">
        <f t="shared" ref="C73:K73" si="8">+C68-C53-C70+C71</f>
        <v>267</v>
      </c>
      <c r="D73" s="563">
        <f t="shared" si="8"/>
        <v>0</v>
      </c>
      <c r="E73" s="563">
        <f t="shared" si="8"/>
        <v>0</v>
      </c>
      <c r="F73" s="564">
        <f t="shared" si="8"/>
        <v>-127.5</v>
      </c>
      <c r="G73" s="563">
        <f t="shared" si="8"/>
        <v>0</v>
      </c>
      <c r="H73" s="564">
        <f t="shared" si="8"/>
        <v>-26</v>
      </c>
      <c r="I73" s="563">
        <f t="shared" si="8"/>
        <v>212.25</v>
      </c>
      <c r="J73" s="564">
        <f t="shared" si="8"/>
        <v>-40.75</v>
      </c>
      <c r="K73" s="564">
        <f t="shared" si="8"/>
        <v>-43</v>
      </c>
      <c r="L73" s="563">
        <f>+L68-L53-L70+L71</f>
        <v>151</v>
      </c>
      <c r="M73" s="564">
        <f t="shared" ref="M73:Q73" si="9">+M68-M53-M70+M71</f>
        <v>-236.25</v>
      </c>
      <c r="N73" s="564">
        <f>+N68-N53-N70+N71</f>
        <v>-118.75</v>
      </c>
      <c r="O73" s="563">
        <f t="shared" si="9"/>
        <v>0</v>
      </c>
      <c r="P73" s="563">
        <f t="shared" si="9"/>
        <v>155</v>
      </c>
      <c r="Q73" s="563">
        <f t="shared" si="9"/>
        <v>0</v>
      </c>
      <c r="R73" s="564">
        <f>+R68-R53-R70+R71</f>
        <v>-63.5</v>
      </c>
      <c r="S73" s="563">
        <f>+S68-S53-S70+S71</f>
        <v>129.5</v>
      </c>
    </row>
    <row r="74" spans="2:19" s="1" customFormat="1" x14ac:dyDescent="0.2"/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40"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G53:G56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</mergeCells>
  <conditionalFormatting sqref="C53:S56">
    <cfRule type="cellIs" dxfId="19" priority="1" operator="lessThan">
      <formula>0</formula>
    </cfRule>
    <cfRule type="cellIs" dxfId="18" priority="2" operator="greaterThan">
      <formula>0</formula>
    </cfRule>
    <cfRule type="cellIs" dxfId="17" priority="3" operator="lessThan">
      <formula>0</formula>
    </cfRule>
    <cfRule type="cellIs" dxfId="16" priority="4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CAB28-AF3E-4537-9FB3-DF26B024B9F3}">
  <sheetPr>
    <tabColor rgb="FF88B1B6"/>
  </sheetPr>
  <dimension ref="A1:AF166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2" ht="60.75" customHeight="1" x14ac:dyDescent="0.2">
      <c r="A1" s="654" t="s">
        <v>235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</row>
    <row r="2" spans="1:32" ht="15" customHeight="1" x14ac:dyDescent="0.2">
      <c r="A2" s="656" t="s">
        <v>24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  <c r="R2" s="656"/>
    </row>
    <row r="3" spans="1:32" ht="48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2" s="338" customFormat="1" x14ac:dyDescent="0.2">
      <c r="C4" s="342"/>
      <c r="D4" s="462"/>
      <c r="E4" s="126"/>
      <c r="F4" s="456"/>
      <c r="G4" s="111"/>
      <c r="H4" s="456"/>
      <c r="I4" s="462"/>
      <c r="J4" s="5"/>
      <c r="K4" s="470"/>
      <c r="L4" s="197"/>
      <c r="M4" s="327"/>
      <c r="N4" s="342"/>
      <c r="O4" s="459"/>
      <c r="P4" s="108"/>
      <c r="Q4" s="19"/>
      <c r="R4" s="424"/>
    </row>
    <row r="5" spans="1:32" s="338" customFormat="1" x14ac:dyDescent="0.2">
      <c r="C5" s="354"/>
      <c r="D5" s="463"/>
      <c r="E5" s="127"/>
      <c r="F5" s="457"/>
      <c r="G5" s="112"/>
      <c r="H5" s="457"/>
      <c r="I5" s="463"/>
      <c r="J5" s="11"/>
      <c r="K5" s="471"/>
      <c r="L5" s="12"/>
      <c r="M5" s="328"/>
      <c r="N5" s="354"/>
      <c r="O5" s="460"/>
      <c r="P5" s="109"/>
      <c r="Q5" s="21"/>
      <c r="R5" s="425"/>
    </row>
    <row r="6" spans="1:32" s="338" customFormat="1" x14ac:dyDescent="0.2">
      <c r="B6" s="338" t="s">
        <v>0</v>
      </c>
      <c r="C6" s="354"/>
      <c r="D6" s="463"/>
      <c r="E6" s="127"/>
      <c r="F6" s="457"/>
      <c r="G6" s="112"/>
      <c r="H6" s="457"/>
      <c r="I6" s="463"/>
      <c r="J6" s="11"/>
      <c r="K6" s="471"/>
      <c r="L6" s="12"/>
      <c r="M6" s="328"/>
      <c r="N6" s="354"/>
      <c r="O6" s="460"/>
      <c r="P6" s="109"/>
      <c r="Q6" s="21"/>
      <c r="R6" s="425"/>
    </row>
    <row r="7" spans="1:32" s="338" customFormat="1" x14ac:dyDescent="0.2">
      <c r="C7" s="354"/>
      <c r="D7" s="463"/>
      <c r="E7" s="127"/>
      <c r="F7" s="457"/>
      <c r="G7" s="112"/>
      <c r="H7" s="457"/>
      <c r="I7" s="463"/>
      <c r="J7" s="11"/>
      <c r="K7" s="471"/>
      <c r="L7" s="12"/>
      <c r="M7" s="328"/>
      <c r="N7" s="354"/>
      <c r="O7" s="460"/>
      <c r="P7" s="109"/>
      <c r="Q7" s="21"/>
      <c r="R7" s="425"/>
    </row>
    <row r="8" spans="1:32" s="365" customFormat="1" ht="14.25" thickBot="1" x14ac:dyDescent="0.3">
      <c r="C8" s="367"/>
      <c r="D8" s="454"/>
      <c r="E8" s="128"/>
      <c r="F8" s="458"/>
      <c r="G8" s="113"/>
      <c r="H8" s="458"/>
      <c r="I8" s="454"/>
      <c r="J8" s="40"/>
      <c r="K8" s="472"/>
      <c r="L8" s="311"/>
      <c r="M8" s="329"/>
      <c r="N8" s="367"/>
      <c r="O8" s="461"/>
      <c r="P8" s="110"/>
      <c r="Q8" s="556"/>
      <c r="R8" s="454"/>
    </row>
    <row r="9" spans="1:32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2" s="384" customFormat="1" ht="9" thickBot="1" x14ac:dyDescent="0.2">
      <c r="C10" s="65" t="s">
        <v>148</v>
      </c>
      <c r="D10" s="65" t="s">
        <v>4</v>
      </c>
      <c r="E10" s="65" t="s">
        <v>116</v>
      </c>
      <c r="F10" s="65" t="s">
        <v>22</v>
      </c>
      <c r="G10" s="65" t="s">
        <v>25</v>
      </c>
      <c r="H10" s="65" t="s">
        <v>119</v>
      </c>
      <c r="I10" s="65" t="s">
        <v>83</v>
      </c>
      <c r="J10" s="65" t="s">
        <v>3</v>
      </c>
      <c r="K10" s="65" t="s">
        <v>23</v>
      </c>
      <c r="L10" s="65" t="s">
        <v>177</v>
      </c>
      <c r="M10" s="65" t="s">
        <v>2</v>
      </c>
      <c r="N10" s="65" t="s">
        <v>27</v>
      </c>
      <c r="O10" s="65" t="s">
        <v>142</v>
      </c>
      <c r="P10" s="65" t="s">
        <v>208</v>
      </c>
      <c r="Q10" s="295" t="s">
        <v>112</v>
      </c>
      <c r="R10" s="65" t="s">
        <v>68</v>
      </c>
    </row>
    <row r="11" spans="1:32" x14ac:dyDescent="0.2">
      <c r="B11" s="170" t="s">
        <v>88</v>
      </c>
      <c r="C11" s="547">
        <v>43</v>
      </c>
      <c r="D11" s="544">
        <v>29</v>
      </c>
      <c r="E11" s="547">
        <v>48</v>
      </c>
      <c r="F11" s="544">
        <v>23</v>
      </c>
      <c r="G11" s="545">
        <v>22</v>
      </c>
      <c r="H11" s="548">
        <v>36</v>
      </c>
      <c r="I11" s="548">
        <v>28</v>
      </c>
      <c r="J11" s="546">
        <v>27</v>
      </c>
      <c r="K11" s="548">
        <v>47</v>
      </c>
      <c r="L11" s="545">
        <v>43</v>
      </c>
      <c r="M11" s="548">
        <v>36</v>
      </c>
      <c r="N11" s="545">
        <v>35</v>
      </c>
      <c r="O11" s="549">
        <v>34</v>
      </c>
      <c r="P11" s="544">
        <v>13</v>
      </c>
      <c r="Q11" s="550">
        <v>51</v>
      </c>
      <c r="R11" s="544">
        <v>16</v>
      </c>
    </row>
    <row r="12" spans="1:32" ht="13.5" thickBot="1" x14ac:dyDescent="0.25">
      <c r="B12" s="171" t="s">
        <v>89</v>
      </c>
      <c r="C12" s="549">
        <v>47</v>
      </c>
      <c r="D12" s="549">
        <v>49</v>
      </c>
      <c r="E12" s="549">
        <v>48</v>
      </c>
      <c r="F12" s="546">
        <v>56</v>
      </c>
      <c r="G12" s="549">
        <v>56</v>
      </c>
      <c r="H12" s="552">
        <v>35</v>
      </c>
      <c r="I12" s="546">
        <v>31</v>
      </c>
      <c r="J12" s="546">
        <v>36</v>
      </c>
      <c r="K12" s="546">
        <v>34</v>
      </c>
      <c r="L12" s="551">
        <v>37</v>
      </c>
      <c r="M12" s="552">
        <v>57</v>
      </c>
      <c r="N12" s="553">
        <v>39</v>
      </c>
      <c r="O12" s="546">
        <v>31</v>
      </c>
      <c r="P12" s="549">
        <v>35</v>
      </c>
      <c r="Q12" s="552">
        <v>53</v>
      </c>
      <c r="R12" s="546">
        <v>36</v>
      </c>
    </row>
    <row r="13" spans="1:32" x14ac:dyDescent="0.2">
      <c r="B13" s="172" t="s">
        <v>90</v>
      </c>
      <c r="C13" s="544">
        <v>37</v>
      </c>
      <c r="D13" s="544">
        <v>29</v>
      </c>
      <c r="E13" s="549">
        <v>37</v>
      </c>
      <c r="F13" s="549">
        <v>41</v>
      </c>
      <c r="G13" s="549">
        <v>49</v>
      </c>
      <c r="H13" s="546">
        <v>43</v>
      </c>
      <c r="I13" s="549">
        <v>54</v>
      </c>
      <c r="J13" s="546">
        <v>24</v>
      </c>
      <c r="K13" s="548">
        <v>49</v>
      </c>
      <c r="L13" s="551">
        <v>27</v>
      </c>
      <c r="M13" s="549">
        <v>46</v>
      </c>
      <c r="N13" s="553">
        <v>46</v>
      </c>
      <c r="O13" s="549">
        <v>51</v>
      </c>
      <c r="P13" s="546">
        <v>33</v>
      </c>
      <c r="Q13" s="552">
        <v>74</v>
      </c>
      <c r="R13" s="546">
        <v>35</v>
      </c>
      <c r="Y13" s="427"/>
    </row>
    <row r="14" spans="1:32" x14ac:dyDescent="0.2">
      <c r="B14" s="172" t="s">
        <v>91</v>
      </c>
      <c r="C14" s="549">
        <v>38</v>
      </c>
      <c r="D14" s="555">
        <v>55</v>
      </c>
      <c r="E14" s="549">
        <v>51</v>
      </c>
      <c r="F14" s="549">
        <v>62</v>
      </c>
      <c r="G14" s="555">
        <v>29</v>
      </c>
      <c r="H14" s="553">
        <v>50</v>
      </c>
      <c r="I14" s="549">
        <v>36</v>
      </c>
      <c r="J14" s="549">
        <v>56</v>
      </c>
      <c r="K14" s="555">
        <v>35</v>
      </c>
      <c r="L14" s="549">
        <v>47</v>
      </c>
      <c r="M14" s="549">
        <v>74</v>
      </c>
      <c r="N14" s="553">
        <v>14</v>
      </c>
      <c r="O14" s="546">
        <v>27</v>
      </c>
      <c r="P14" s="555">
        <v>30</v>
      </c>
      <c r="Q14" s="552">
        <v>77</v>
      </c>
      <c r="R14" s="546">
        <v>33</v>
      </c>
    </row>
    <row r="15" spans="1:32" x14ac:dyDescent="0.2">
      <c r="B15" s="171" t="s">
        <v>92</v>
      </c>
      <c r="C15" s="549">
        <v>61</v>
      </c>
      <c r="D15" s="549">
        <v>37</v>
      </c>
      <c r="E15" s="553">
        <v>33</v>
      </c>
      <c r="F15" s="553">
        <v>32</v>
      </c>
      <c r="G15" s="554">
        <v>89</v>
      </c>
      <c r="H15" s="553">
        <v>16</v>
      </c>
      <c r="I15" s="553">
        <v>26</v>
      </c>
      <c r="J15" s="553">
        <v>21</v>
      </c>
      <c r="K15" s="549">
        <v>37</v>
      </c>
      <c r="L15" s="553">
        <v>40</v>
      </c>
      <c r="M15" s="549">
        <v>40</v>
      </c>
      <c r="N15" s="549">
        <v>38</v>
      </c>
      <c r="O15" s="553">
        <v>9</v>
      </c>
      <c r="P15" s="553">
        <v>32</v>
      </c>
      <c r="Q15" s="552">
        <v>50</v>
      </c>
      <c r="R15" s="549">
        <v>63</v>
      </c>
    </row>
    <row r="16" spans="1:32" x14ac:dyDescent="0.2">
      <c r="B16" s="172" t="s">
        <v>93</v>
      </c>
      <c r="C16" s="549">
        <v>50</v>
      </c>
      <c r="D16" s="549">
        <v>25</v>
      </c>
      <c r="E16" s="553">
        <v>20</v>
      </c>
      <c r="F16" s="553">
        <v>23</v>
      </c>
      <c r="G16" s="549">
        <v>41</v>
      </c>
      <c r="H16" s="552">
        <v>44</v>
      </c>
      <c r="I16" s="552">
        <v>35</v>
      </c>
      <c r="J16" s="549">
        <v>43</v>
      </c>
      <c r="K16" s="555">
        <v>43</v>
      </c>
      <c r="L16" s="553">
        <v>23</v>
      </c>
      <c r="M16" s="553">
        <v>26</v>
      </c>
      <c r="N16" s="553">
        <v>27</v>
      </c>
      <c r="O16" s="553">
        <v>15</v>
      </c>
      <c r="P16" s="549">
        <v>23</v>
      </c>
      <c r="Q16" s="552">
        <v>56</v>
      </c>
      <c r="R16" s="546">
        <v>30</v>
      </c>
    </row>
    <row r="17" spans="2:24" x14ac:dyDescent="0.2">
      <c r="B17" s="172" t="s">
        <v>94</v>
      </c>
      <c r="C17" s="553">
        <v>35</v>
      </c>
      <c r="D17" s="553">
        <v>34</v>
      </c>
      <c r="E17" s="549">
        <v>37</v>
      </c>
      <c r="F17" s="553">
        <v>23</v>
      </c>
      <c r="G17" s="549">
        <v>27</v>
      </c>
      <c r="H17" s="546">
        <v>35</v>
      </c>
      <c r="I17" s="549">
        <v>32</v>
      </c>
      <c r="J17" s="549">
        <v>42</v>
      </c>
      <c r="K17" s="549">
        <v>32</v>
      </c>
      <c r="L17" s="549">
        <v>33</v>
      </c>
      <c r="M17" s="553">
        <v>26</v>
      </c>
      <c r="N17" s="553">
        <v>29</v>
      </c>
      <c r="O17" s="553">
        <v>18</v>
      </c>
      <c r="P17" s="549">
        <v>43</v>
      </c>
      <c r="Q17" s="552">
        <v>55</v>
      </c>
      <c r="R17" s="546">
        <v>25</v>
      </c>
    </row>
    <row r="18" spans="2:24" x14ac:dyDescent="0.2">
      <c r="B18" s="171" t="s">
        <v>95</v>
      </c>
      <c r="C18" s="553">
        <v>27</v>
      </c>
      <c r="D18" s="549">
        <v>55</v>
      </c>
      <c r="E18" s="553">
        <v>36</v>
      </c>
      <c r="F18" s="553">
        <v>18</v>
      </c>
      <c r="G18" s="555">
        <v>45</v>
      </c>
      <c r="H18" s="549">
        <v>28</v>
      </c>
      <c r="I18" s="553">
        <v>34</v>
      </c>
      <c r="J18" s="549">
        <v>62</v>
      </c>
      <c r="K18" s="549">
        <v>35</v>
      </c>
      <c r="L18" s="553">
        <v>39</v>
      </c>
      <c r="M18" s="552">
        <v>48</v>
      </c>
      <c r="N18" s="553">
        <v>27</v>
      </c>
      <c r="O18" s="549">
        <v>65</v>
      </c>
      <c r="P18" s="549">
        <v>49</v>
      </c>
      <c r="Q18" s="552">
        <v>36</v>
      </c>
      <c r="R18" s="546">
        <v>36</v>
      </c>
    </row>
    <row r="19" spans="2:24" x14ac:dyDescent="0.2">
      <c r="B19" s="172" t="s">
        <v>96</v>
      </c>
      <c r="C19" s="549">
        <v>31</v>
      </c>
      <c r="D19" s="549">
        <v>34</v>
      </c>
      <c r="E19" s="549">
        <v>25</v>
      </c>
      <c r="F19" s="553">
        <v>13</v>
      </c>
      <c r="G19" s="555">
        <v>19</v>
      </c>
      <c r="H19" s="546">
        <v>20</v>
      </c>
      <c r="I19" s="553">
        <v>47</v>
      </c>
      <c r="J19" s="549">
        <v>38</v>
      </c>
      <c r="K19" s="553">
        <v>25</v>
      </c>
      <c r="L19" s="553">
        <v>11</v>
      </c>
      <c r="M19" s="553">
        <v>29</v>
      </c>
      <c r="N19" s="553">
        <v>22</v>
      </c>
      <c r="O19" s="549">
        <v>35</v>
      </c>
      <c r="P19" s="549">
        <v>41</v>
      </c>
      <c r="Q19" s="552">
        <v>23</v>
      </c>
      <c r="R19" s="549">
        <v>52</v>
      </c>
    </row>
    <row r="20" spans="2:24" x14ac:dyDescent="0.2">
      <c r="B20" s="172" t="s">
        <v>97</v>
      </c>
      <c r="C20" s="549">
        <v>40</v>
      </c>
      <c r="D20" s="549">
        <v>52</v>
      </c>
      <c r="E20" s="553">
        <v>26</v>
      </c>
      <c r="F20" s="553">
        <v>20</v>
      </c>
      <c r="G20" s="549">
        <v>37</v>
      </c>
      <c r="H20" s="549">
        <v>55</v>
      </c>
      <c r="I20" s="549">
        <v>31</v>
      </c>
      <c r="J20" s="549">
        <v>42</v>
      </c>
      <c r="K20" s="553">
        <v>27</v>
      </c>
      <c r="L20" s="553">
        <v>30</v>
      </c>
      <c r="M20" s="553">
        <v>28</v>
      </c>
      <c r="N20" s="553">
        <v>38</v>
      </c>
      <c r="O20" s="549">
        <v>46</v>
      </c>
      <c r="P20" s="549">
        <v>42</v>
      </c>
      <c r="Q20" s="553">
        <v>28</v>
      </c>
      <c r="R20" s="546">
        <v>45</v>
      </c>
    </row>
    <row r="21" spans="2:24" x14ac:dyDescent="0.2">
      <c r="B21" s="171" t="s">
        <v>98</v>
      </c>
      <c r="C21" s="553">
        <v>30</v>
      </c>
      <c r="D21" s="549">
        <v>58</v>
      </c>
      <c r="E21" s="549">
        <v>31</v>
      </c>
      <c r="F21" s="553">
        <v>21</v>
      </c>
      <c r="G21" s="549">
        <v>32</v>
      </c>
      <c r="H21" s="546">
        <v>26</v>
      </c>
      <c r="I21" s="549">
        <v>30</v>
      </c>
      <c r="J21" s="553">
        <v>40</v>
      </c>
      <c r="K21" s="546">
        <v>33</v>
      </c>
      <c r="L21" s="553">
        <v>19</v>
      </c>
      <c r="M21" s="552">
        <v>49</v>
      </c>
      <c r="N21" s="549">
        <v>54</v>
      </c>
      <c r="O21" s="553">
        <v>34</v>
      </c>
      <c r="P21" s="553">
        <v>38</v>
      </c>
      <c r="Q21" s="552">
        <v>39</v>
      </c>
      <c r="R21" s="549">
        <v>20</v>
      </c>
    </row>
    <row r="22" spans="2:24" x14ac:dyDescent="0.2">
      <c r="B22" s="172" t="s">
        <v>99</v>
      </c>
      <c r="C22" s="549">
        <v>52</v>
      </c>
      <c r="D22" s="549">
        <v>69</v>
      </c>
      <c r="E22" s="553">
        <v>45</v>
      </c>
      <c r="F22" s="553">
        <v>14</v>
      </c>
      <c r="G22" s="555">
        <v>27</v>
      </c>
      <c r="H22" s="549">
        <v>60</v>
      </c>
      <c r="I22" s="553">
        <v>48</v>
      </c>
      <c r="J22" s="552">
        <v>55</v>
      </c>
      <c r="K22" s="549">
        <v>48</v>
      </c>
      <c r="L22" s="553">
        <v>28</v>
      </c>
      <c r="M22" s="552">
        <v>55</v>
      </c>
      <c r="N22" s="553">
        <v>35</v>
      </c>
      <c r="O22" s="553">
        <v>14</v>
      </c>
      <c r="P22" s="553">
        <v>45</v>
      </c>
      <c r="Q22" s="552">
        <v>64</v>
      </c>
      <c r="R22" s="549">
        <v>66</v>
      </c>
    </row>
    <row r="23" spans="2:24" x14ac:dyDescent="0.2">
      <c r="B23" s="171" t="s">
        <v>100</v>
      </c>
      <c r="C23" s="546">
        <v>49</v>
      </c>
      <c r="D23" s="549">
        <v>72</v>
      </c>
      <c r="E23" s="549">
        <v>35</v>
      </c>
      <c r="F23" s="549">
        <v>58</v>
      </c>
      <c r="G23" s="549">
        <v>69</v>
      </c>
      <c r="H23" s="546">
        <v>33</v>
      </c>
      <c r="I23" s="553">
        <v>29</v>
      </c>
      <c r="J23" s="553">
        <v>37</v>
      </c>
      <c r="K23" s="546">
        <v>49</v>
      </c>
      <c r="L23" s="553">
        <v>19</v>
      </c>
      <c r="M23" s="553">
        <v>28</v>
      </c>
      <c r="N23" s="553">
        <v>46</v>
      </c>
      <c r="O23" s="549">
        <v>54</v>
      </c>
      <c r="P23" s="549">
        <v>35</v>
      </c>
      <c r="Q23" s="552">
        <v>42</v>
      </c>
      <c r="R23" s="549">
        <v>57</v>
      </c>
    </row>
    <row r="24" spans="2:24" x14ac:dyDescent="0.2">
      <c r="B24" s="172" t="s">
        <v>101</v>
      </c>
      <c r="C24" s="546">
        <v>16</v>
      </c>
      <c r="D24" s="549">
        <v>58</v>
      </c>
      <c r="E24" s="546">
        <v>16</v>
      </c>
      <c r="F24" s="553">
        <v>26</v>
      </c>
      <c r="G24" s="549">
        <v>29</v>
      </c>
      <c r="H24" s="549">
        <v>30</v>
      </c>
      <c r="I24" s="553">
        <v>20</v>
      </c>
      <c r="J24" s="552">
        <v>32</v>
      </c>
      <c r="K24" s="549">
        <v>25</v>
      </c>
      <c r="L24" s="549">
        <v>50</v>
      </c>
      <c r="M24" s="553">
        <v>20</v>
      </c>
      <c r="N24" s="553">
        <v>19</v>
      </c>
      <c r="O24" s="549">
        <v>29</v>
      </c>
      <c r="P24" s="553">
        <v>29</v>
      </c>
      <c r="Q24" s="552">
        <v>55</v>
      </c>
      <c r="R24" s="546">
        <v>58</v>
      </c>
    </row>
    <row r="25" spans="2:24" ht="13.5" thickBot="1" x14ac:dyDescent="0.25">
      <c r="B25" s="173" t="s">
        <v>102</v>
      </c>
      <c r="C25" s="549">
        <v>44</v>
      </c>
      <c r="D25" s="549">
        <v>48</v>
      </c>
      <c r="E25" s="553">
        <v>8</v>
      </c>
      <c r="F25" s="553">
        <v>40</v>
      </c>
      <c r="G25" s="549">
        <v>35</v>
      </c>
      <c r="H25" s="546">
        <v>30</v>
      </c>
      <c r="I25" s="553">
        <v>23</v>
      </c>
      <c r="J25" s="552">
        <v>38</v>
      </c>
      <c r="K25" s="549">
        <v>39</v>
      </c>
      <c r="L25" s="553">
        <v>30</v>
      </c>
      <c r="M25" s="553">
        <v>31</v>
      </c>
      <c r="N25" s="549">
        <v>32</v>
      </c>
      <c r="O25" s="553">
        <v>22</v>
      </c>
      <c r="P25" s="549">
        <v>33</v>
      </c>
      <c r="Q25" s="552">
        <v>43</v>
      </c>
      <c r="R25" s="546">
        <v>28</v>
      </c>
    </row>
    <row r="26" spans="2:24" ht="13.5" thickBot="1" x14ac:dyDescent="0.25">
      <c r="B26" s="539" t="s">
        <v>103</v>
      </c>
      <c r="C26" s="540">
        <f t="shared" ref="C26:K26" si="0">SUM(C11:C25)</f>
        <v>600</v>
      </c>
      <c r="D26" s="541">
        <f t="shared" si="0"/>
        <v>704</v>
      </c>
      <c r="E26" s="540">
        <f t="shared" si="0"/>
        <v>496</v>
      </c>
      <c r="F26" s="540">
        <f t="shared" si="0"/>
        <v>470</v>
      </c>
      <c r="G26" s="540">
        <f t="shared" si="0"/>
        <v>606</v>
      </c>
      <c r="H26" s="540">
        <f t="shared" si="0"/>
        <v>541</v>
      </c>
      <c r="I26" s="540">
        <f t="shared" si="0"/>
        <v>504</v>
      </c>
      <c r="J26" s="542">
        <f t="shared" si="0"/>
        <v>593</v>
      </c>
      <c r="K26" s="540">
        <f t="shared" si="0"/>
        <v>558</v>
      </c>
      <c r="L26" s="541">
        <f>SUM(L11:L25)</f>
        <v>476</v>
      </c>
      <c r="M26" s="540">
        <f t="shared" ref="M26:R26" si="1">SUM(M11:M25)</f>
        <v>593</v>
      </c>
      <c r="N26" s="542">
        <f t="shared" si="1"/>
        <v>501</v>
      </c>
      <c r="O26" s="540">
        <v>3</v>
      </c>
      <c r="P26" s="540">
        <f t="shared" si="1"/>
        <v>521</v>
      </c>
      <c r="Q26" s="542">
        <f t="shared" si="1"/>
        <v>746</v>
      </c>
      <c r="R26" s="540">
        <f t="shared" si="1"/>
        <v>600</v>
      </c>
      <c r="S26" s="427"/>
      <c r="T26" s="427"/>
      <c r="U26" s="427"/>
      <c r="V26" s="427"/>
      <c r="W26" s="427"/>
      <c r="X26" s="427"/>
    </row>
    <row r="27" spans="2:24" ht="13.5" thickBot="1" x14ac:dyDescent="0.25">
      <c r="B27" s="539" t="s">
        <v>104</v>
      </c>
      <c r="C27" s="543">
        <f>+C26/15</f>
        <v>40</v>
      </c>
      <c r="D27" s="543">
        <f t="shared" ref="D27:R27" si="2">+D26/15</f>
        <v>46.93333333333333</v>
      </c>
      <c r="E27" s="543">
        <f t="shared" si="2"/>
        <v>33.06666666666667</v>
      </c>
      <c r="F27" s="543">
        <f t="shared" si="2"/>
        <v>31.333333333333332</v>
      </c>
      <c r="G27" s="543">
        <f t="shared" si="2"/>
        <v>40.4</v>
      </c>
      <c r="H27" s="543">
        <f t="shared" si="2"/>
        <v>36.06666666666667</v>
      </c>
      <c r="I27" s="543">
        <f t="shared" si="2"/>
        <v>33.6</v>
      </c>
      <c r="J27" s="543">
        <f t="shared" si="2"/>
        <v>39.533333333333331</v>
      </c>
      <c r="K27" s="543">
        <f t="shared" si="2"/>
        <v>37.200000000000003</v>
      </c>
      <c r="L27" s="543">
        <f t="shared" si="2"/>
        <v>31.733333333333334</v>
      </c>
      <c r="M27" s="543">
        <f t="shared" si="2"/>
        <v>39.533333333333331</v>
      </c>
      <c r="N27" s="543">
        <f t="shared" si="2"/>
        <v>33.4</v>
      </c>
      <c r="O27" s="543">
        <f t="shared" si="2"/>
        <v>0.2</v>
      </c>
      <c r="P27" s="543">
        <f t="shared" si="2"/>
        <v>34.733333333333334</v>
      </c>
      <c r="Q27" s="557">
        <f t="shared" si="2"/>
        <v>49.733333333333334</v>
      </c>
      <c r="R27" s="543">
        <f t="shared" si="2"/>
        <v>40</v>
      </c>
      <c r="S27" s="427"/>
      <c r="T27" s="427"/>
      <c r="U27" s="427"/>
      <c r="V27" s="427"/>
      <c r="W27" s="427"/>
      <c r="X27" s="427"/>
    </row>
    <row r="28" spans="2:24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</row>
    <row r="29" spans="2:24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</row>
    <row r="30" spans="2:24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</row>
    <row r="31" spans="2:24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</row>
    <row r="32" spans="2:24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</row>
    <row r="33" spans="3:24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</row>
    <row r="34" spans="3:24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24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4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4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4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4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4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4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4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4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4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4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4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4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4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D5020-65B3-4392-A1F9-FD485DE98C2C}">
  <sheetPr>
    <tabColor rgb="FFFFFF00"/>
  </sheetPr>
  <dimension ref="A1:T93"/>
  <sheetViews>
    <sheetView showGridLines="0" topLeftCell="A48" workbookViewId="0">
      <selection activeCell="C11" sqref="C11:C1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79" t="s">
        <v>219</v>
      </c>
      <c r="D1" s="679"/>
      <c r="E1" s="679"/>
      <c r="F1" s="679"/>
      <c r="G1" s="679"/>
      <c r="H1" s="679"/>
      <c r="I1" s="679"/>
      <c r="J1" s="679"/>
      <c r="K1" s="679"/>
      <c r="L1" s="679"/>
      <c r="M1" s="679"/>
      <c r="N1" s="679"/>
      <c r="O1" s="679"/>
      <c r="P1" s="679"/>
      <c r="Q1" s="679"/>
      <c r="R1" s="680"/>
      <c r="S1" s="680"/>
    </row>
    <row r="2" spans="1:19" ht="15.75" x14ac:dyDescent="0.2">
      <c r="A2" s="681" t="s">
        <v>24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 s="681"/>
      <c r="Q2" s="681"/>
      <c r="R2" s="681"/>
      <c r="S2" s="681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42"/>
      <c r="D4" s="462"/>
      <c r="E4" s="424"/>
      <c r="F4" s="456"/>
      <c r="G4" s="470"/>
      <c r="H4" s="5"/>
      <c r="I4" s="462"/>
      <c r="J4" s="462"/>
      <c r="K4" s="327"/>
      <c r="L4" s="197"/>
      <c r="M4" s="120"/>
      <c r="N4" s="108"/>
      <c r="O4" s="126"/>
      <c r="P4" s="459"/>
      <c r="Q4" s="197"/>
      <c r="R4" s="111"/>
      <c r="S4" s="657">
        <v>44957</v>
      </c>
    </row>
    <row r="5" spans="1:19" x14ac:dyDescent="0.2">
      <c r="C5" s="354"/>
      <c r="D5" s="463"/>
      <c r="E5" s="425"/>
      <c r="F5" s="457"/>
      <c r="G5" s="471"/>
      <c r="H5" s="11"/>
      <c r="I5" s="463"/>
      <c r="J5" s="463"/>
      <c r="K5" s="328"/>
      <c r="L5" s="12"/>
      <c r="M5" s="36"/>
      <c r="N5" s="109"/>
      <c r="O5" s="127"/>
      <c r="P5" s="460"/>
      <c r="Q5" s="12"/>
      <c r="R5" s="112"/>
      <c r="S5" s="658"/>
    </row>
    <row r="6" spans="1:19" x14ac:dyDescent="0.2">
      <c r="B6" s="338" t="s">
        <v>0</v>
      </c>
      <c r="C6" s="354"/>
      <c r="D6" s="463"/>
      <c r="E6" s="425"/>
      <c r="F6" s="457"/>
      <c r="G6" s="471"/>
      <c r="H6" s="11"/>
      <c r="I6" s="463"/>
      <c r="J6" s="463"/>
      <c r="K6" s="328"/>
      <c r="L6" s="12"/>
      <c r="M6" s="36"/>
      <c r="N6" s="109"/>
      <c r="O6" s="127"/>
      <c r="P6" s="460"/>
      <c r="Q6" s="12"/>
      <c r="R6" s="112"/>
      <c r="S6" s="658"/>
    </row>
    <row r="7" spans="1:19" x14ac:dyDescent="0.2">
      <c r="C7" s="354"/>
      <c r="D7" s="463"/>
      <c r="E7" s="425"/>
      <c r="F7" s="457"/>
      <c r="G7" s="471"/>
      <c r="H7" s="11"/>
      <c r="I7" s="463"/>
      <c r="J7" s="463"/>
      <c r="K7" s="328"/>
      <c r="L7" s="12"/>
      <c r="M7" s="36"/>
      <c r="N7" s="109"/>
      <c r="O7" s="127"/>
      <c r="P7" s="460"/>
      <c r="Q7" s="12"/>
      <c r="R7" s="112"/>
      <c r="S7" s="658"/>
    </row>
    <row r="8" spans="1:19" s="365" customFormat="1" ht="14.25" thickBot="1" x14ac:dyDescent="0.3">
      <c r="C8" s="367"/>
      <c r="D8" s="454"/>
      <c r="E8" s="426"/>
      <c r="F8" s="458"/>
      <c r="G8" s="472"/>
      <c r="H8" s="40"/>
      <c r="I8" s="454"/>
      <c r="J8" s="454"/>
      <c r="K8" s="329"/>
      <c r="L8" s="311"/>
      <c r="M8" s="121"/>
      <c r="N8" s="110"/>
      <c r="O8" s="128"/>
      <c r="P8" s="461"/>
      <c r="Q8" s="311"/>
      <c r="R8" s="113"/>
      <c r="S8" s="658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8"/>
    </row>
    <row r="10" spans="1:19" s="384" customFormat="1" ht="9" thickBot="1" x14ac:dyDescent="0.2">
      <c r="C10" s="65" t="s">
        <v>148</v>
      </c>
      <c r="D10" s="65" t="s">
        <v>4</v>
      </c>
      <c r="E10" s="65" t="s">
        <v>112</v>
      </c>
      <c r="F10" s="65" t="s">
        <v>83</v>
      </c>
      <c r="G10" s="65" t="s">
        <v>23</v>
      </c>
      <c r="H10" s="65" t="s">
        <v>3</v>
      </c>
      <c r="I10" s="65" t="s">
        <v>142</v>
      </c>
      <c r="J10" s="65" t="s">
        <v>177</v>
      </c>
      <c r="K10" s="65" t="s">
        <v>2</v>
      </c>
      <c r="L10" s="65" t="s">
        <v>22</v>
      </c>
      <c r="M10" s="65" t="s">
        <v>27</v>
      </c>
      <c r="N10" s="65" t="s">
        <v>208</v>
      </c>
      <c r="O10" s="65" t="s">
        <v>116</v>
      </c>
      <c r="P10" s="65" t="s">
        <v>119</v>
      </c>
      <c r="Q10" s="295" t="s">
        <v>68</v>
      </c>
      <c r="R10" s="65" t="s">
        <v>25</v>
      </c>
      <c r="S10" s="659"/>
    </row>
    <row r="11" spans="1:19" s="387" customFormat="1" ht="12.75" customHeight="1" x14ac:dyDescent="0.2">
      <c r="B11" s="663" t="s">
        <v>220</v>
      </c>
      <c r="C11" s="665">
        <f>-'2021'!J76</f>
        <v>-166.5</v>
      </c>
      <c r="D11" s="669">
        <f>-'2021'!Q76</f>
        <v>0</v>
      </c>
      <c r="E11" s="669">
        <f>-'2021'!K76</f>
        <v>0</v>
      </c>
      <c r="F11" s="669">
        <f>-'2021'!E76</f>
        <v>-189.75</v>
      </c>
      <c r="G11" s="671">
        <f>-'2021'!H76</f>
        <v>-214.5</v>
      </c>
      <c r="H11" s="673">
        <f>-'2021'!O76</f>
        <v>-51.75</v>
      </c>
      <c r="I11" s="673">
        <f>-'2021'!F76</f>
        <v>0</v>
      </c>
      <c r="J11" s="671">
        <f>-'2021'!N76</f>
        <v>-428.5</v>
      </c>
      <c r="K11" s="667">
        <f>-'2021'!I76</f>
        <v>28.75</v>
      </c>
      <c r="L11" s="669">
        <f>-'2021'!P76</f>
        <v>0</v>
      </c>
      <c r="M11" s="667">
        <f>-'2021'!G76</f>
        <v>108.75</v>
      </c>
      <c r="N11" s="669">
        <f>-'2021'!R76</f>
        <v>0</v>
      </c>
      <c r="O11" s="669">
        <f>-'2021'!L76</f>
        <v>0</v>
      </c>
      <c r="P11" s="669">
        <f>-'2021'!C76</f>
        <v>-51.5</v>
      </c>
      <c r="Q11" s="667">
        <f>-'2021'!M76</f>
        <v>261</v>
      </c>
      <c r="R11" s="673">
        <f>-'2021'!D76</f>
        <v>0</v>
      </c>
      <c r="S11" s="682">
        <f>SUM(C11:R12)</f>
        <v>-704</v>
      </c>
    </row>
    <row r="12" spans="1:19" s="387" customFormat="1" ht="13.5" customHeight="1" thickBot="1" x14ac:dyDescent="0.25">
      <c r="B12" s="664"/>
      <c r="C12" s="666"/>
      <c r="D12" s="670"/>
      <c r="E12" s="670"/>
      <c r="F12" s="670"/>
      <c r="G12" s="672"/>
      <c r="H12" s="670"/>
      <c r="I12" s="670"/>
      <c r="J12" s="672"/>
      <c r="K12" s="668"/>
      <c r="L12" s="670"/>
      <c r="M12" s="668"/>
      <c r="N12" s="670"/>
      <c r="O12" s="670"/>
      <c r="P12" s="670"/>
      <c r="Q12" s="668"/>
      <c r="R12" s="670"/>
      <c r="S12" s="683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09">
        <v>0</v>
      </c>
      <c r="D14" s="512">
        <v>10</v>
      </c>
      <c r="E14" s="509">
        <v>0</v>
      </c>
      <c r="F14" s="512">
        <v>10</v>
      </c>
      <c r="G14" s="514">
        <v>10</v>
      </c>
      <c r="H14" s="511">
        <v>0</v>
      </c>
      <c r="I14" s="511">
        <v>0</v>
      </c>
      <c r="J14" s="513">
        <v>10</v>
      </c>
      <c r="K14" s="511">
        <v>0</v>
      </c>
      <c r="L14" s="514">
        <v>10</v>
      </c>
      <c r="M14" s="512">
        <v>10</v>
      </c>
      <c r="N14" s="510">
        <v>0</v>
      </c>
      <c r="O14" s="513">
        <v>10</v>
      </c>
      <c r="P14" s="511">
        <v>0</v>
      </c>
      <c r="Q14" s="510">
        <v>0</v>
      </c>
      <c r="R14" s="512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516">
        <v>0</v>
      </c>
      <c r="D15" s="516">
        <v>0</v>
      </c>
      <c r="E15" s="513">
        <v>10</v>
      </c>
      <c r="F15" s="513">
        <v>10</v>
      </c>
      <c r="G15" s="513">
        <v>10</v>
      </c>
      <c r="H15" s="515">
        <v>10</v>
      </c>
      <c r="I15" s="513">
        <v>10</v>
      </c>
      <c r="J15" s="513">
        <v>10</v>
      </c>
      <c r="K15" s="513">
        <v>10</v>
      </c>
      <c r="L15" s="517">
        <v>0</v>
      </c>
      <c r="M15" s="518">
        <v>0</v>
      </c>
      <c r="N15" s="518">
        <v>0</v>
      </c>
      <c r="O15" s="516">
        <v>0</v>
      </c>
      <c r="P15" s="516">
        <v>0</v>
      </c>
      <c r="Q15" s="518">
        <v>0</v>
      </c>
      <c r="R15" s="513">
        <v>10</v>
      </c>
      <c r="S15" s="394">
        <f t="shared" si="0"/>
        <v>80</v>
      </c>
    </row>
    <row r="16" spans="1:19" x14ac:dyDescent="0.2">
      <c r="B16" s="447" t="s">
        <v>34</v>
      </c>
      <c r="C16" s="513">
        <v>10</v>
      </c>
      <c r="D16" s="516">
        <v>0</v>
      </c>
      <c r="E16" s="516">
        <v>0</v>
      </c>
      <c r="F16" s="516">
        <v>0</v>
      </c>
      <c r="G16" s="520">
        <v>10</v>
      </c>
      <c r="H16" s="518">
        <v>0</v>
      </c>
      <c r="I16" s="513">
        <v>10</v>
      </c>
      <c r="J16" s="513">
        <v>10</v>
      </c>
      <c r="K16" s="516">
        <v>0</v>
      </c>
      <c r="L16" s="519">
        <v>0</v>
      </c>
      <c r="M16" s="515">
        <v>10</v>
      </c>
      <c r="N16" s="515">
        <v>10</v>
      </c>
      <c r="O16" s="513">
        <v>10</v>
      </c>
      <c r="P16" s="516">
        <v>0</v>
      </c>
      <c r="Q16" s="520">
        <v>10</v>
      </c>
      <c r="R16" s="516">
        <v>0</v>
      </c>
      <c r="S16" s="392">
        <f t="shared" si="0"/>
        <v>80</v>
      </c>
    </row>
    <row r="17" spans="1:19" x14ac:dyDescent="0.2">
      <c r="B17" s="448" t="s">
        <v>47</v>
      </c>
      <c r="C17" s="513">
        <v>10</v>
      </c>
      <c r="D17" s="513">
        <v>10</v>
      </c>
      <c r="E17" s="516"/>
      <c r="F17" s="513">
        <v>10</v>
      </c>
      <c r="G17" s="513">
        <v>10</v>
      </c>
      <c r="H17" s="516"/>
      <c r="I17" s="516"/>
      <c r="J17" s="519"/>
      <c r="K17" s="516"/>
      <c r="L17" s="513">
        <v>10</v>
      </c>
      <c r="M17" s="516"/>
      <c r="N17" s="518"/>
      <c r="O17" s="513">
        <v>10</v>
      </c>
      <c r="P17" s="516"/>
      <c r="Q17" s="518"/>
      <c r="R17" s="516"/>
      <c r="S17" s="397">
        <f t="shared" si="0"/>
        <v>60</v>
      </c>
    </row>
    <row r="18" spans="1:19" x14ac:dyDescent="0.2">
      <c r="B18" s="447" t="s">
        <v>35</v>
      </c>
      <c r="C18" s="513">
        <v>10</v>
      </c>
      <c r="D18" s="519">
        <v>0</v>
      </c>
      <c r="E18" s="513">
        <v>10</v>
      </c>
      <c r="F18" s="516">
        <v>0</v>
      </c>
      <c r="G18" s="519">
        <v>0</v>
      </c>
      <c r="H18" s="516">
        <v>0</v>
      </c>
      <c r="I18" s="513">
        <v>10</v>
      </c>
      <c r="J18" s="520">
        <v>10</v>
      </c>
      <c r="K18" s="513">
        <v>10</v>
      </c>
      <c r="L18" s="520">
        <v>10</v>
      </c>
      <c r="M18" s="513">
        <v>10</v>
      </c>
      <c r="N18" s="518">
        <v>0</v>
      </c>
      <c r="O18" s="516">
        <v>0</v>
      </c>
      <c r="P18" s="516">
        <v>0</v>
      </c>
      <c r="Q18" s="515">
        <v>10</v>
      </c>
      <c r="R18" s="516">
        <v>0</v>
      </c>
      <c r="S18" s="392">
        <f t="shared" si="0"/>
        <v>80</v>
      </c>
    </row>
    <row r="19" spans="1:19" x14ac:dyDescent="0.2">
      <c r="B19" s="448" t="s">
        <v>36</v>
      </c>
      <c r="C19" s="521">
        <v>10</v>
      </c>
      <c r="D19" s="522">
        <v>10</v>
      </c>
      <c r="E19" s="524">
        <v>0</v>
      </c>
      <c r="F19" s="516">
        <v>0</v>
      </c>
      <c r="G19" s="522">
        <v>10</v>
      </c>
      <c r="H19" s="525">
        <v>0</v>
      </c>
      <c r="I19" s="525">
        <v>0</v>
      </c>
      <c r="J19" s="526">
        <v>0</v>
      </c>
      <c r="K19" s="524">
        <v>0</v>
      </c>
      <c r="L19" s="526">
        <v>0</v>
      </c>
      <c r="M19" s="525">
        <v>0</v>
      </c>
      <c r="N19" s="523">
        <v>10</v>
      </c>
      <c r="O19" s="521">
        <v>10</v>
      </c>
      <c r="P19" s="521">
        <v>10</v>
      </c>
      <c r="Q19" s="523">
        <v>10</v>
      </c>
      <c r="R19" s="521">
        <v>10</v>
      </c>
      <c r="S19" s="394">
        <f t="shared" si="0"/>
        <v>80</v>
      </c>
    </row>
    <row r="20" spans="1:19" x14ac:dyDescent="0.2">
      <c r="B20" s="447" t="s">
        <v>37</v>
      </c>
      <c r="C20" s="521">
        <v>10</v>
      </c>
      <c r="D20" s="520">
        <v>10</v>
      </c>
      <c r="E20" s="521">
        <v>10</v>
      </c>
      <c r="F20" s="513">
        <v>10</v>
      </c>
      <c r="G20" s="519">
        <v>0</v>
      </c>
      <c r="H20" s="516">
        <v>0</v>
      </c>
      <c r="I20" s="516">
        <v>0</v>
      </c>
      <c r="J20" s="526">
        <v>0</v>
      </c>
      <c r="K20" s="521">
        <v>10</v>
      </c>
      <c r="L20" s="522">
        <v>10</v>
      </c>
      <c r="M20" s="513">
        <v>10</v>
      </c>
      <c r="N20" s="518">
        <v>0</v>
      </c>
      <c r="O20" s="524">
        <v>0</v>
      </c>
      <c r="P20" s="524">
        <v>0</v>
      </c>
      <c r="Q20" s="527">
        <v>0</v>
      </c>
      <c r="R20" s="513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516"/>
      <c r="D21" s="516"/>
      <c r="E21" s="516"/>
      <c r="F21" s="516"/>
      <c r="G21" s="516"/>
      <c r="H21" s="516"/>
      <c r="I21" s="516"/>
      <c r="J21" s="516"/>
      <c r="K21" s="516"/>
      <c r="L21" s="516"/>
      <c r="M21" s="516"/>
      <c r="N21" s="516"/>
      <c r="O21" s="516"/>
      <c r="P21" s="516"/>
      <c r="Q21" s="513">
        <v>10</v>
      </c>
      <c r="R21" s="513">
        <v>10</v>
      </c>
      <c r="S21" s="400">
        <f>SUM(C21:R21)</f>
        <v>20</v>
      </c>
    </row>
    <row r="22" spans="1:19" x14ac:dyDescent="0.2">
      <c r="B22" s="447" t="s">
        <v>38</v>
      </c>
      <c r="C22" s="516">
        <v>0</v>
      </c>
      <c r="D22" s="519">
        <v>0</v>
      </c>
      <c r="E22" s="513">
        <v>10</v>
      </c>
      <c r="F22" s="513">
        <v>10</v>
      </c>
      <c r="G22" s="520">
        <v>10</v>
      </c>
      <c r="H22" s="516">
        <v>0</v>
      </c>
      <c r="I22" s="516">
        <v>0</v>
      </c>
      <c r="J22" s="520">
        <v>10</v>
      </c>
      <c r="K22" s="521">
        <v>10</v>
      </c>
      <c r="L22" s="520">
        <v>10</v>
      </c>
      <c r="M22" s="524">
        <v>0</v>
      </c>
      <c r="N22" s="523">
        <v>10</v>
      </c>
      <c r="O22" s="524">
        <v>0</v>
      </c>
      <c r="P22" s="521">
        <v>10</v>
      </c>
      <c r="Q22" s="518">
        <v>0</v>
      </c>
      <c r="R22" s="524">
        <v>0</v>
      </c>
      <c r="S22" s="401">
        <f t="shared" si="0"/>
        <v>80</v>
      </c>
    </row>
    <row r="23" spans="1:19" x14ac:dyDescent="0.2">
      <c r="B23" s="448" t="s">
        <v>39</v>
      </c>
      <c r="C23" s="513">
        <v>10</v>
      </c>
      <c r="D23" s="520">
        <v>10</v>
      </c>
      <c r="E23" s="516">
        <v>0</v>
      </c>
      <c r="F23" s="516">
        <v>0</v>
      </c>
      <c r="G23" s="519">
        <v>0</v>
      </c>
      <c r="H23" s="513">
        <v>10</v>
      </c>
      <c r="I23" s="513">
        <v>10</v>
      </c>
      <c r="J23" s="520">
        <v>10</v>
      </c>
      <c r="K23" s="516">
        <v>0</v>
      </c>
      <c r="L23" s="519">
        <v>0</v>
      </c>
      <c r="M23" s="513">
        <v>10</v>
      </c>
      <c r="N23" s="515">
        <v>10</v>
      </c>
      <c r="O23" s="513">
        <v>10</v>
      </c>
      <c r="P23" s="516">
        <v>0</v>
      </c>
      <c r="Q23" s="518">
        <v>0</v>
      </c>
      <c r="R23" s="516">
        <v>0</v>
      </c>
      <c r="S23" s="394">
        <f>SUM(C23:R23)</f>
        <v>80</v>
      </c>
    </row>
    <row r="24" spans="1:19" x14ac:dyDescent="0.2">
      <c r="B24" s="447" t="s">
        <v>40</v>
      </c>
      <c r="C24" s="513">
        <v>10</v>
      </c>
      <c r="D24" s="520">
        <v>10</v>
      </c>
      <c r="E24" s="516">
        <v>0</v>
      </c>
      <c r="F24" s="516">
        <v>0</v>
      </c>
      <c r="G24" s="520">
        <v>10</v>
      </c>
      <c r="H24" s="516">
        <v>0</v>
      </c>
      <c r="I24" s="513">
        <v>10</v>
      </c>
      <c r="J24" s="519">
        <v>0</v>
      </c>
      <c r="K24" s="513">
        <v>10</v>
      </c>
      <c r="L24" s="519">
        <v>0</v>
      </c>
      <c r="M24" s="516">
        <v>0</v>
      </c>
      <c r="N24" s="515">
        <v>10</v>
      </c>
      <c r="O24" s="513">
        <v>10</v>
      </c>
      <c r="P24" s="516">
        <v>0</v>
      </c>
      <c r="Q24" s="515">
        <v>10</v>
      </c>
      <c r="R24" s="516">
        <v>0</v>
      </c>
      <c r="S24" s="392">
        <f t="shared" si="0"/>
        <v>80</v>
      </c>
    </row>
    <row r="25" spans="1:19" x14ac:dyDescent="0.2">
      <c r="B25" s="448" t="s">
        <v>47</v>
      </c>
      <c r="C25" s="516">
        <v>0</v>
      </c>
      <c r="D25" s="516">
        <v>0</v>
      </c>
      <c r="E25" s="516">
        <v>0</v>
      </c>
      <c r="F25" s="516">
        <v>0</v>
      </c>
      <c r="G25" s="513">
        <v>10</v>
      </c>
      <c r="H25" s="516">
        <v>0</v>
      </c>
      <c r="I25" s="516">
        <v>0</v>
      </c>
      <c r="J25" s="513">
        <v>10</v>
      </c>
      <c r="K25" s="516">
        <v>0</v>
      </c>
      <c r="L25" s="516">
        <v>0</v>
      </c>
      <c r="M25" s="516">
        <v>0</v>
      </c>
      <c r="N25" s="516">
        <v>0</v>
      </c>
      <c r="O25" s="516">
        <v>0</v>
      </c>
      <c r="P25" s="516">
        <v>0</v>
      </c>
      <c r="Q25" s="516">
        <v>0</v>
      </c>
      <c r="R25" s="516">
        <v>0</v>
      </c>
      <c r="S25" s="397">
        <f t="shared" si="0"/>
        <v>20</v>
      </c>
    </row>
    <row r="26" spans="1:19" x14ac:dyDescent="0.2">
      <c r="B26" s="447" t="s">
        <v>41</v>
      </c>
      <c r="C26" s="516">
        <v>0</v>
      </c>
      <c r="D26" s="520">
        <v>10</v>
      </c>
      <c r="E26" s="516">
        <v>0</v>
      </c>
      <c r="F26" s="516">
        <v>0</v>
      </c>
      <c r="G26" s="520">
        <v>10</v>
      </c>
      <c r="H26" s="516">
        <v>0</v>
      </c>
      <c r="I26" s="516">
        <v>0</v>
      </c>
      <c r="J26" s="519">
        <v>0</v>
      </c>
      <c r="K26" s="513">
        <v>10</v>
      </c>
      <c r="L26" s="520">
        <v>10</v>
      </c>
      <c r="M26" s="513">
        <v>10</v>
      </c>
      <c r="N26" s="518">
        <v>0</v>
      </c>
      <c r="O26" s="513">
        <v>10</v>
      </c>
      <c r="P26" s="520">
        <v>10</v>
      </c>
      <c r="Q26" s="518">
        <v>0</v>
      </c>
      <c r="R26" s="513">
        <v>10</v>
      </c>
      <c r="S26" s="392">
        <f t="shared" si="0"/>
        <v>80</v>
      </c>
    </row>
    <row r="27" spans="1:19" x14ac:dyDescent="0.2">
      <c r="B27" s="448" t="s">
        <v>42</v>
      </c>
      <c r="C27" s="513">
        <v>10</v>
      </c>
      <c r="D27" s="519">
        <v>0</v>
      </c>
      <c r="E27" s="516">
        <v>0</v>
      </c>
      <c r="F27" s="513">
        <v>10</v>
      </c>
      <c r="G27" s="519">
        <v>0</v>
      </c>
      <c r="H27" s="513">
        <v>10</v>
      </c>
      <c r="I27" s="516">
        <v>0</v>
      </c>
      <c r="J27" s="520">
        <v>10</v>
      </c>
      <c r="K27" s="513">
        <v>10</v>
      </c>
      <c r="L27" s="520">
        <v>10</v>
      </c>
      <c r="M27" s="516">
        <v>0</v>
      </c>
      <c r="N27" s="518">
        <v>0</v>
      </c>
      <c r="O27" s="513">
        <v>10</v>
      </c>
      <c r="P27" s="513">
        <v>10</v>
      </c>
      <c r="Q27" s="518">
        <v>0</v>
      </c>
      <c r="R27" s="516">
        <v>0</v>
      </c>
      <c r="S27" s="394">
        <f t="shared" si="0"/>
        <v>80</v>
      </c>
    </row>
    <row r="28" spans="1:19" x14ac:dyDescent="0.2">
      <c r="B28" s="447" t="s">
        <v>43</v>
      </c>
      <c r="C28" s="513">
        <v>10</v>
      </c>
      <c r="D28" s="520">
        <v>10</v>
      </c>
      <c r="E28" s="513">
        <v>10</v>
      </c>
      <c r="F28" s="516">
        <v>0</v>
      </c>
      <c r="G28" s="513">
        <v>10</v>
      </c>
      <c r="H28" s="516">
        <v>0</v>
      </c>
      <c r="I28" s="516">
        <v>0</v>
      </c>
      <c r="J28" s="515">
        <v>10</v>
      </c>
      <c r="K28" s="516">
        <v>0</v>
      </c>
      <c r="L28" s="528">
        <v>10</v>
      </c>
      <c r="M28" s="513">
        <v>10</v>
      </c>
      <c r="N28" s="518">
        <v>0</v>
      </c>
      <c r="O28" s="516">
        <v>0</v>
      </c>
      <c r="P28" s="516">
        <v>0</v>
      </c>
      <c r="Q28" s="518">
        <v>0</v>
      </c>
      <c r="R28" s="513">
        <v>10</v>
      </c>
      <c r="S28" s="392">
        <f t="shared" si="0"/>
        <v>80</v>
      </c>
    </row>
    <row r="29" spans="1:19" x14ac:dyDescent="0.2">
      <c r="B29" s="448" t="s">
        <v>44</v>
      </c>
      <c r="C29" s="516">
        <v>0</v>
      </c>
      <c r="D29" s="520">
        <v>10</v>
      </c>
      <c r="E29" s="513">
        <v>10</v>
      </c>
      <c r="F29" s="513">
        <v>10</v>
      </c>
      <c r="G29" s="513">
        <v>10</v>
      </c>
      <c r="H29" s="516">
        <v>0</v>
      </c>
      <c r="I29" s="516">
        <v>0</v>
      </c>
      <c r="J29" s="518">
        <v>0</v>
      </c>
      <c r="K29" s="513">
        <v>10</v>
      </c>
      <c r="L29" s="517">
        <v>0</v>
      </c>
      <c r="M29" s="516">
        <v>0</v>
      </c>
      <c r="N29" s="515">
        <v>10</v>
      </c>
      <c r="O29" s="516">
        <v>0</v>
      </c>
      <c r="P29" s="513">
        <v>10</v>
      </c>
      <c r="Q29" s="515">
        <v>10</v>
      </c>
      <c r="R29" s="516">
        <v>0</v>
      </c>
      <c r="S29" s="394">
        <f t="shared" si="0"/>
        <v>80</v>
      </c>
    </row>
    <row r="30" spans="1:19" x14ac:dyDescent="0.2">
      <c r="B30" s="447" t="s">
        <v>45</v>
      </c>
      <c r="C30" s="516">
        <v>0</v>
      </c>
      <c r="D30" s="519">
        <v>0</v>
      </c>
      <c r="E30" s="513">
        <v>10</v>
      </c>
      <c r="F30" s="516">
        <v>0</v>
      </c>
      <c r="G30" s="513">
        <v>10</v>
      </c>
      <c r="H30" s="513">
        <v>10</v>
      </c>
      <c r="I30" s="513">
        <v>10</v>
      </c>
      <c r="J30" s="518">
        <v>0</v>
      </c>
      <c r="K30" s="516">
        <v>0</v>
      </c>
      <c r="L30" s="528">
        <v>10</v>
      </c>
      <c r="M30" s="516">
        <v>0</v>
      </c>
      <c r="N30" s="518">
        <v>0</v>
      </c>
      <c r="O30" s="516">
        <v>0</v>
      </c>
      <c r="P30" s="513">
        <v>10</v>
      </c>
      <c r="Q30" s="515">
        <v>10</v>
      </c>
      <c r="R30" s="513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513">
        <v>10</v>
      </c>
      <c r="D31" s="520">
        <v>10</v>
      </c>
      <c r="E31" s="529">
        <v>0</v>
      </c>
      <c r="F31" s="516">
        <v>0</v>
      </c>
      <c r="G31" s="519">
        <v>0</v>
      </c>
      <c r="H31" s="516">
        <v>0</v>
      </c>
      <c r="I31" s="513">
        <v>10</v>
      </c>
      <c r="J31" s="520">
        <v>10</v>
      </c>
      <c r="K31" s="516">
        <v>0</v>
      </c>
      <c r="L31" s="517">
        <v>0</v>
      </c>
      <c r="M31" s="513">
        <v>10</v>
      </c>
      <c r="N31" s="515">
        <v>10</v>
      </c>
      <c r="O31" s="513">
        <v>10</v>
      </c>
      <c r="P31" s="513">
        <v>10</v>
      </c>
      <c r="Q31" s="518">
        <v>0</v>
      </c>
      <c r="R31" s="529">
        <v>0</v>
      </c>
      <c r="S31" s="403">
        <f t="shared" si="0"/>
        <v>80</v>
      </c>
    </row>
    <row r="32" spans="1:19" ht="13.5" thickBot="1" x14ac:dyDescent="0.25">
      <c r="B32" s="451" t="s">
        <v>221</v>
      </c>
      <c r="C32" s="405">
        <f>SUM(C13:C31)</f>
        <v>118.75</v>
      </c>
      <c r="D32" s="405">
        <f t="shared" ref="D32:S32" si="1">SUM(D13:D31)</f>
        <v>118.75</v>
      </c>
      <c r="E32" s="405">
        <f t="shared" si="1"/>
        <v>88.75</v>
      </c>
      <c r="F32" s="405">
        <f t="shared" si="1"/>
        <v>88.75</v>
      </c>
      <c r="G32" s="405">
        <f t="shared" si="1"/>
        <v>138.75</v>
      </c>
      <c r="H32" s="405">
        <f t="shared" si="1"/>
        <v>58.75</v>
      </c>
      <c r="I32" s="405">
        <f t="shared" si="1"/>
        <v>88.75</v>
      </c>
      <c r="J32" s="405">
        <f t="shared" si="1"/>
        <v>118.75</v>
      </c>
      <c r="K32" s="405">
        <f t="shared" si="1"/>
        <v>98.75</v>
      </c>
      <c r="L32" s="501">
        <f t="shared" si="1"/>
        <v>108.75</v>
      </c>
      <c r="M32" s="405">
        <f t="shared" si="1"/>
        <v>98.75</v>
      </c>
      <c r="N32" s="405">
        <f t="shared" si="1"/>
        <v>88.75</v>
      </c>
      <c r="O32" s="405">
        <f t="shared" si="1"/>
        <v>108.75</v>
      </c>
      <c r="P32" s="405">
        <f t="shared" si="1"/>
        <v>88.75</v>
      </c>
      <c r="Q32" s="405">
        <f t="shared" si="1"/>
        <v>88.75</v>
      </c>
      <c r="R32" s="405">
        <f t="shared" si="1"/>
        <v>98.75</v>
      </c>
      <c r="S32" s="405">
        <f t="shared" si="1"/>
        <v>1600</v>
      </c>
    </row>
    <row r="33" spans="2:19" ht="16.5" thickBot="1" x14ac:dyDescent="0.3">
      <c r="B33" s="452" t="s">
        <v>222</v>
      </c>
      <c r="C33" s="407">
        <f>+C11+C32</f>
        <v>-47.75</v>
      </c>
      <c r="D33" s="407">
        <f t="shared" ref="D33:S33" si="2">+D11+D32</f>
        <v>118.75</v>
      </c>
      <c r="E33" s="407">
        <f t="shared" si="2"/>
        <v>88.75</v>
      </c>
      <c r="F33" s="407">
        <f t="shared" si="2"/>
        <v>-101</v>
      </c>
      <c r="G33" s="407">
        <f t="shared" si="2"/>
        <v>-75.75</v>
      </c>
      <c r="H33" s="407">
        <f t="shared" si="2"/>
        <v>7</v>
      </c>
      <c r="I33" s="407">
        <f t="shared" si="2"/>
        <v>88.75</v>
      </c>
      <c r="J33" s="407">
        <f t="shared" si="2"/>
        <v>-309.75</v>
      </c>
      <c r="K33" s="407">
        <f t="shared" si="2"/>
        <v>127.5</v>
      </c>
      <c r="L33" s="502">
        <f t="shared" si="2"/>
        <v>108.75</v>
      </c>
      <c r="M33" s="407">
        <f t="shared" si="2"/>
        <v>207.5</v>
      </c>
      <c r="N33" s="407">
        <f t="shared" si="2"/>
        <v>88.75</v>
      </c>
      <c r="O33" s="407">
        <f t="shared" si="2"/>
        <v>108.75</v>
      </c>
      <c r="P33" s="407">
        <f t="shared" si="2"/>
        <v>37.25</v>
      </c>
      <c r="Q33" s="407">
        <f t="shared" si="2"/>
        <v>349.75</v>
      </c>
      <c r="R33" s="407">
        <f t="shared" si="2"/>
        <v>98.75</v>
      </c>
      <c r="S33" s="407">
        <f t="shared" si="2"/>
        <v>896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/>
      <c r="G35" s="411"/>
      <c r="H35" s="411"/>
      <c r="I35" s="411"/>
      <c r="J35" s="411"/>
      <c r="K35" s="411"/>
      <c r="L35" s="411"/>
      <c r="M35" s="410">
        <v>127.5</v>
      </c>
      <c r="N35" s="411"/>
      <c r="O35" s="466"/>
      <c r="P35" s="410"/>
      <c r="Q35" s="410"/>
      <c r="R35" s="412"/>
      <c r="S35" s="410">
        <f t="shared" ref="S35:S50" si="3">SUM(C35:R35)</f>
        <v>127.5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>
        <v>-10</v>
      </c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-10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>
        <v>108.75</v>
      </c>
      <c r="P50" s="418"/>
      <c r="Q50" s="416"/>
      <c r="R50" s="418"/>
      <c r="S50" s="416">
        <f t="shared" si="3"/>
        <v>108.75</v>
      </c>
    </row>
    <row r="51" spans="2:20" ht="13.5" thickBot="1" x14ac:dyDescent="0.25">
      <c r="B51" s="464" t="s">
        <v>223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-10</v>
      </c>
      <c r="K51" s="420">
        <f t="shared" si="4"/>
        <v>0</v>
      </c>
      <c r="L51" s="420">
        <f t="shared" si="4"/>
        <v>0</v>
      </c>
      <c r="M51" s="420">
        <f t="shared" si="4"/>
        <v>127.5</v>
      </c>
      <c r="N51" s="420">
        <f t="shared" si="4"/>
        <v>0</v>
      </c>
      <c r="O51" s="420">
        <f t="shared" si="4"/>
        <v>108.75</v>
      </c>
      <c r="P51" s="420">
        <f t="shared" si="4"/>
        <v>0</v>
      </c>
      <c r="Q51" s="420">
        <f t="shared" si="4"/>
        <v>0</v>
      </c>
      <c r="R51" s="420">
        <f t="shared" si="4"/>
        <v>0</v>
      </c>
      <c r="S51" s="420">
        <f t="shared" si="4"/>
        <v>226.25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60" t="s">
        <v>108</v>
      </c>
      <c r="C53" s="649">
        <f t="shared" ref="C53:S53" si="5">+C33-C51</f>
        <v>-47.75</v>
      </c>
      <c r="D53" s="649">
        <f t="shared" si="5"/>
        <v>118.75</v>
      </c>
      <c r="E53" s="649">
        <f t="shared" si="5"/>
        <v>88.75</v>
      </c>
      <c r="F53" s="649">
        <f t="shared" si="5"/>
        <v>-101</v>
      </c>
      <c r="G53" s="649">
        <f t="shared" si="5"/>
        <v>-75.75</v>
      </c>
      <c r="H53" s="649">
        <f t="shared" si="5"/>
        <v>7</v>
      </c>
      <c r="I53" s="649">
        <f t="shared" si="5"/>
        <v>88.75</v>
      </c>
      <c r="J53" s="649">
        <f t="shared" si="5"/>
        <v>-299.75</v>
      </c>
      <c r="K53" s="649">
        <f t="shared" si="5"/>
        <v>127.5</v>
      </c>
      <c r="L53" s="649">
        <f t="shared" si="5"/>
        <v>108.75</v>
      </c>
      <c r="M53" s="649">
        <f t="shared" si="5"/>
        <v>80</v>
      </c>
      <c r="N53" s="649">
        <f t="shared" si="5"/>
        <v>88.75</v>
      </c>
      <c r="O53" s="649">
        <f>+O33-O51</f>
        <v>0</v>
      </c>
      <c r="P53" s="649">
        <f t="shared" si="5"/>
        <v>37.25</v>
      </c>
      <c r="Q53" s="649">
        <f t="shared" si="5"/>
        <v>349.75</v>
      </c>
      <c r="R53" s="649">
        <f t="shared" si="5"/>
        <v>98.75</v>
      </c>
      <c r="S53" s="649">
        <f t="shared" si="5"/>
        <v>669.75</v>
      </c>
    </row>
    <row r="54" spans="2:20" ht="12.75" customHeight="1" x14ac:dyDescent="0.2">
      <c r="B54" s="661"/>
      <c r="C54" s="650"/>
      <c r="D54" s="650"/>
      <c r="E54" s="650"/>
      <c r="F54" s="650"/>
      <c r="G54" s="650"/>
      <c r="H54" s="650"/>
      <c r="I54" s="650"/>
      <c r="J54" s="650"/>
      <c r="K54" s="650"/>
      <c r="L54" s="650"/>
      <c r="M54" s="650"/>
      <c r="N54" s="650"/>
      <c r="O54" s="650"/>
      <c r="P54" s="650"/>
      <c r="Q54" s="650"/>
      <c r="R54" s="650"/>
      <c r="S54" s="650"/>
    </row>
    <row r="55" spans="2:20" ht="12.75" customHeight="1" x14ac:dyDescent="0.2">
      <c r="B55" s="661"/>
      <c r="C55" s="650"/>
      <c r="D55" s="650"/>
      <c r="E55" s="650"/>
      <c r="F55" s="650"/>
      <c r="G55" s="650"/>
      <c r="H55" s="650"/>
      <c r="I55" s="650"/>
      <c r="J55" s="650"/>
      <c r="K55" s="650"/>
      <c r="L55" s="650"/>
      <c r="M55" s="650"/>
      <c r="N55" s="650"/>
      <c r="O55" s="650"/>
      <c r="P55" s="650"/>
      <c r="Q55" s="650"/>
      <c r="R55" s="650"/>
      <c r="S55" s="650"/>
    </row>
    <row r="56" spans="2:20" ht="13.5" customHeight="1" thickBot="1" x14ac:dyDescent="0.25">
      <c r="B56" s="662"/>
      <c r="C56" s="651"/>
      <c r="D56" s="651"/>
      <c r="E56" s="651"/>
      <c r="F56" s="651"/>
      <c r="G56" s="651"/>
      <c r="H56" s="651"/>
      <c r="I56" s="651"/>
      <c r="J56" s="651"/>
      <c r="K56" s="651"/>
      <c r="L56" s="651"/>
      <c r="M56" s="651"/>
      <c r="N56" s="651"/>
      <c r="O56" s="651"/>
      <c r="P56" s="651"/>
      <c r="Q56" s="651"/>
      <c r="R56" s="651"/>
      <c r="S56" s="651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224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/>
      <c r="F60" s="322"/>
      <c r="G60" s="322"/>
      <c r="H60" s="322">
        <v>315</v>
      </c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315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v>315</v>
      </c>
      <c r="R61" s="249"/>
      <c r="S61" s="250">
        <f t="shared" si="6"/>
        <v>315</v>
      </c>
    </row>
    <row r="62" spans="2:20" s="1" customFormat="1" x14ac:dyDescent="0.2">
      <c r="B62" s="247" t="s">
        <v>73</v>
      </c>
      <c r="C62" s="248"/>
      <c r="D62" s="248"/>
      <c r="E62" s="248"/>
      <c r="F62" s="248">
        <v>210</v>
      </c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210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>
        <v>210</v>
      </c>
      <c r="S63" s="250">
        <f t="shared" si="6"/>
        <v>210</v>
      </c>
    </row>
    <row r="64" spans="2:20" s="1" customFormat="1" x14ac:dyDescent="0.2">
      <c r="B64" s="247" t="s">
        <v>75</v>
      </c>
      <c r="C64" s="248"/>
      <c r="D64" s="248"/>
      <c r="E64" s="248">
        <v>90</v>
      </c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90</v>
      </c>
    </row>
    <row r="65" spans="2:19" s="1" customFormat="1" x14ac:dyDescent="0.2">
      <c r="B65" s="247" t="s">
        <v>76</v>
      </c>
      <c r="C65" s="248"/>
      <c r="D65" s="248"/>
      <c r="E65" s="248">
        <v>90</v>
      </c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6"/>
        <v>90</v>
      </c>
    </row>
    <row r="66" spans="2:19" s="1" customFormat="1" x14ac:dyDescent="0.2">
      <c r="B66" s="423" t="s">
        <v>226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>
        <v>260</v>
      </c>
      <c r="O66" s="301"/>
      <c r="P66" s="301"/>
      <c r="Q66" s="301"/>
      <c r="R66" s="302"/>
      <c r="S66" s="303">
        <f t="shared" si="6"/>
        <v>260</v>
      </c>
    </row>
    <row r="67" spans="2:19" s="1" customFormat="1" ht="13.5" thickBot="1" x14ac:dyDescent="0.25">
      <c r="B67" s="422" t="s">
        <v>227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>
        <v>110</v>
      </c>
      <c r="Q67" s="305"/>
      <c r="R67" s="306"/>
      <c r="S67" s="303">
        <f t="shared" si="6"/>
        <v>110</v>
      </c>
    </row>
    <row r="68" spans="2:19" s="1" customFormat="1" ht="13.5" thickBot="1" x14ac:dyDescent="0.25">
      <c r="B68" s="255" t="s">
        <v>82</v>
      </c>
      <c r="C68" s="256">
        <f>SUM(C60:C67)</f>
        <v>0</v>
      </c>
      <c r="D68" s="256">
        <f t="shared" ref="D68:R68" si="7">SUM(D60:D67)</f>
        <v>0</v>
      </c>
      <c r="E68" s="256">
        <f t="shared" si="7"/>
        <v>180</v>
      </c>
      <c r="F68" s="256">
        <f t="shared" si="7"/>
        <v>210</v>
      </c>
      <c r="G68" s="256">
        <f t="shared" si="7"/>
        <v>0</v>
      </c>
      <c r="H68" s="256">
        <f t="shared" si="7"/>
        <v>315</v>
      </c>
      <c r="I68" s="256">
        <f t="shared" si="7"/>
        <v>0</v>
      </c>
      <c r="J68" s="256">
        <f t="shared" si="7"/>
        <v>0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260</v>
      </c>
      <c r="O68" s="256">
        <f t="shared" si="7"/>
        <v>0</v>
      </c>
      <c r="P68" s="256">
        <f t="shared" si="7"/>
        <v>110</v>
      </c>
      <c r="Q68" s="256">
        <f t="shared" si="7"/>
        <v>315</v>
      </c>
      <c r="R68" s="299">
        <f t="shared" si="7"/>
        <v>210</v>
      </c>
      <c r="S68" s="258">
        <f>SUM(S60:S67)</f>
        <v>1600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-111.25</v>
      </c>
      <c r="E70" s="274"/>
      <c r="F70" s="274"/>
      <c r="G70" s="274"/>
      <c r="H70" s="274"/>
      <c r="I70" s="274">
        <v>-88.75</v>
      </c>
      <c r="J70" s="274"/>
      <c r="K70" s="274"/>
      <c r="L70" s="274"/>
      <c r="M70" s="274"/>
      <c r="N70" s="274">
        <v>88.75</v>
      </c>
      <c r="O70" s="274"/>
      <c r="P70" s="274"/>
      <c r="Q70" s="274"/>
      <c r="R70" s="274">
        <v>111.25</v>
      </c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/>
      <c r="E71" s="274">
        <v>-91.25</v>
      </c>
      <c r="F71" s="274"/>
      <c r="G71" s="274"/>
      <c r="H71" s="274">
        <v>-250</v>
      </c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38">
        <f>SUM(C71:R71)</f>
        <v>-341.25</v>
      </c>
    </row>
    <row r="72" spans="2:19" s="1" customFormat="1" ht="5.25" customHeight="1" thickBot="1" x14ac:dyDescent="0.25"/>
    <row r="73" spans="2:19" s="1" customFormat="1" ht="12.75" customHeight="1" x14ac:dyDescent="0.2">
      <c r="B73" s="652" t="s">
        <v>225</v>
      </c>
      <c r="C73" s="645">
        <f t="shared" ref="C73:K73" si="8">+C68-C53-C70+C71</f>
        <v>47.75</v>
      </c>
      <c r="D73" s="677">
        <f t="shared" si="8"/>
        <v>-7.5</v>
      </c>
      <c r="E73" s="645">
        <f t="shared" si="8"/>
        <v>0</v>
      </c>
      <c r="F73" s="645">
        <f t="shared" si="8"/>
        <v>311</v>
      </c>
      <c r="G73" s="645">
        <f t="shared" si="8"/>
        <v>75.75</v>
      </c>
      <c r="H73" s="645">
        <f t="shared" si="8"/>
        <v>58</v>
      </c>
      <c r="I73" s="645">
        <f t="shared" si="8"/>
        <v>0</v>
      </c>
      <c r="J73" s="645">
        <f t="shared" si="8"/>
        <v>299.75</v>
      </c>
      <c r="K73" s="677">
        <f t="shared" si="8"/>
        <v>-127.5</v>
      </c>
      <c r="L73" s="677">
        <f>+L68-L53-L70+L71</f>
        <v>-108.75</v>
      </c>
      <c r="M73" s="677">
        <f t="shared" ref="M73:Q73" si="9">+M68-M53-M70+M71</f>
        <v>-80</v>
      </c>
      <c r="N73" s="645">
        <f>+N68-N53-N70+N71</f>
        <v>82.5</v>
      </c>
      <c r="O73" s="645">
        <f t="shared" si="9"/>
        <v>0</v>
      </c>
      <c r="P73" s="645">
        <f t="shared" si="9"/>
        <v>72.75</v>
      </c>
      <c r="Q73" s="677">
        <f t="shared" si="9"/>
        <v>-34.75</v>
      </c>
      <c r="R73" s="645">
        <f>+R68-R53-R70+R71</f>
        <v>0</v>
      </c>
      <c r="S73" s="645">
        <f>+S68-S53-S70+S71</f>
        <v>589</v>
      </c>
    </row>
    <row r="74" spans="2:19" s="1" customFormat="1" ht="13.5" customHeight="1" thickBot="1" x14ac:dyDescent="0.25">
      <c r="B74" s="653"/>
      <c r="C74" s="646"/>
      <c r="D74" s="678"/>
      <c r="E74" s="646"/>
      <c r="F74" s="646"/>
      <c r="G74" s="646"/>
      <c r="H74" s="646"/>
      <c r="I74" s="646"/>
      <c r="J74" s="646"/>
      <c r="K74" s="678"/>
      <c r="L74" s="678"/>
      <c r="M74" s="678"/>
      <c r="N74" s="646"/>
      <c r="O74" s="646"/>
      <c r="P74" s="646"/>
      <c r="Q74" s="678"/>
      <c r="R74" s="646"/>
      <c r="S74" s="646"/>
    </row>
    <row r="75" spans="2:19" s="1" customFormat="1" x14ac:dyDescent="0.2"/>
    <row r="76" spans="2:19" s="1" customFormat="1" x14ac:dyDescent="0.2">
      <c r="C76" s="1">
        <f>+C73</f>
        <v>47.75</v>
      </c>
      <c r="D76" s="1">
        <f t="shared" ref="D76:S76" si="10">+D73</f>
        <v>-7.5</v>
      </c>
      <c r="E76" s="1">
        <f t="shared" si="10"/>
        <v>0</v>
      </c>
      <c r="F76" s="1">
        <f t="shared" si="10"/>
        <v>311</v>
      </c>
      <c r="G76" s="1">
        <f t="shared" si="10"/>
        <v>75.75</v>
      </c>
      <c r="H76" s="1">
        <f t="shared" si="10"/>
        <v>58</v>
      </c>
      <c r="I76" s="1">
        <f t="shared" si="10"/>
        <v>0</v>
      </c>
      <c r="J76" s="1">
        <f t="shared" si="10"/>
        <v>299.75</v>
      </c>
      <c r="K76" s="1">
        <f t="shared" si="10"/>
        <v>-127.5</v>
      </c>
      <c r="L76" s="1">
        <f t="shared" si="10"/>
        <v>-108.75</v>
      </c>
      <c r="M76" s="1">
        <f t="shared" si="10"/>
        <v>-80</v>
      </c>
      <c r="N76" s="1">
        <f t="shared" si="10"/>
        <v>82.5</v>
      </c>
      <c r="O76" s="1">
        <f t="shared" si="10"/>
        <v>0</v>
      </c>
      <c r="P76" s="1">
        <f t="shared" si="10"/>
        <v>72.75</v>
      </c>
      <c r="Q76" s="1">
        <f t="shared" si="10"/>
        <v>-34.75</v>
      </c>
      <c r="R76" s="1">
        <f t="shared" si="10"/>
        <v>0</v>
      </c>
      <c r="S76" s="1">
        <f t="shared" si="10"/>
        <v>589</v>
      </c>
    </row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</sheetData>
  <mergeCells count="58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S53:S56"/>
    <mergeCell ref="H53:H56"/>
    <mergeCell ref="I53:I56"/>
    <mergeCell ref="J53:J56"/>
    <mergeCell ref="K53:K56"/>
    <mergeCell ref="L53:L56"/>
    <mergeCell ref="M53:M56"/>
    <mergeCell ref="G73:G74"/>
    <mergeCell ref="N53:N56"/>
    <mergeCell ref="O53:O56"/>
    <mergeCell ref="P53:P56"/>
    <mergeCell ref="Q53:Q56"/>
    <mergeCell ref="G53:G56"/>
    <mergeCell ref="B73:B74"/>
    <mergeCell ref="C73:C74"/>
    <mergeCell ref="D73:D74"/>
    <mergeCell ref="E73:E74"/>
    <mergeCell ref="F73:F74"/>
    <mergeCell ref="S73:S74"/>
    <mergeCell ref="H73:H74"/>
    <mergeCell ref="I73:I74"/>
    <mergeCell ref="J73:J74"/>
    <mergeCell ref="K73:K74"/>
    <mergeCell ref="L73:L74"/>
    <mergeCell ref="M73:M74"/>
    <mergeCell ref="N73:N74"/>
    <mergeCell ref="O73:O74"/>
    <mergeCell ref="P73:P74"/>
    <mergeCell ref="Q73:Q74"/>
    <mergeCell ref="R73:R74"/>
  </mergeCells>
  <conditionalFormatting sqref="C53:S56">
    <cfRule type="cellIs" dxfId="15" priority="1" operator="lessThan">
      <formula>0</formula>
    </cfRule>
    <cfRule type="cellIs" dxfId="14" priority="2" operator="greaterThan">
      <formula>0</formula>
    </cfRule>
    <cfRule type="cellIs" dxfId="13" priority="3" operator="lessThan">
      <formula>0</formula>
    </cfRule>
    <cfRule type="cellIs" dxfId="12" priority="4" operator="greaterThan">
      <formula>0</formula>
    </cfRule>
  </conditionalFormatting>
  <pageMargins left="0.7" right="0.7" top="0.75" bottom="0.75" header="0.3" footer="0.3"/>
  <ignoredErrors>
    <ignoredError sqref="D32:R32" formulaRange="1"/>
  </ignoredErrors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0757D-16F9-4068-A603-BEA505F89422}">
  <sheetPr>
    <tabColor rgb="FFFFFF00"/>
  </sheetPr>
  <dimension ref="A1:AF166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2" ht="60.75" customHeight="1" x14ac:dyDescent="0.2">
      <c r="A1" s="679" t="s">
        <v>219</v>
      </c>
      <c r="B1" s="679"/>
      <c r="C1" s="679"/>
      <c r="D1" s="679"/>
      <c r="E1" s="679"/>
      <c r="F1" s="679"/>
      <c r="G1" s="679"/>
      <c r="H1" s="679"/>
      <c r="I1" s="679"/>
      <c r="J1" s="679"/>
      <c r="K1" s="679"/>
      <c r="L1" s="679"/>
      <c r="M1" s="679"/>
      <c r="N1" s="679"/>
      <c r="O1" s="679"/>
      <c r="P1" s="679"/>
      <c r="Q1" s="679"/>
      <c r="R1" s="67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</row>
    <row r="2" spans="1:32" ht="15" customHeight="1" x14ac:dyDescent="0.2">
      <c r="A2" s="681" t="s">
        <v>24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 s="681"/>
      <c r="Q2" s="681"/>
      <c r="R2" s="681"/>
    </row>
    <row r="3" spans="1:32" ht="32.25" customHeight="1" thickBot="1" x14ac:dyDescent="0.35">
      <c r="E3" s="3"/>
      <c r="J3" s="2"/>
      <c r="L3" s="2"/>
      <c r="M3" s="3"/>
      <c r="N3" s="2"/>
    </row>
    <row r="4" spans="1:32" s="338" customFormat="1" x14ac:dyDescent="0.2">
      <c r="C4" s="342"/>
      <c r="D4" s="462"/>
      <c r="E4" s="424"/>
      <c r="F4" s="456"/>
      <c r="G4" s="470"/>
      <c r="H4" s="5"/>
      <c r="I4" s="462"/>
      <c r="J4" s="462"/>
      <c r="K4" s="327"/>
      <c r="L4" s="197"/>
      <c r="M4" s="120"/>
      <c r="N4" s="108"/>
      <c r="O4" s="126"/>
      <c r="P4" s="459"/>
      <c r="Q4" s="197"/>
      <c r="R4" s="111"/>
    </row>
    <row r="5" spans="1:32" s="338" customFormat="1" x14ac:dyDescent="0.2">
      <c r="C5" s="354"/>
      <c r="D5" s="463"/>
      <c r="E5" s="425"/>
      <c r="F5" s="457"/>
      <c r="G5" s="471"/>
      <c r="H5" s="11"/>
      <c r="I5" s="463"/>
      <c r="J5" s="463"/>
      <c r="K5" s="328"/>
      <c r="L5" s="12"/>
      <c r="M5" s="36"/>
      <c r="N5" s="109"/>
      <c r="O5" s="127"/>
      <c r="P5" s="460"/>
      <c r="Q5" s="12"/>
      <c r="R5" s="112"/>
    </row>
    <row r="6" spans="1:32" s="338" customFormat="1" x14ac:dyDescent="0.2">
      <c r="B6" s="338" t="s">
        <v>0</v>
      </c>
      <c r="C6" s="354"/>
      <c r="D6" s="463"/>
      <c r="E6" s="425"/>
      <c r="F6" s="457"/>
      <c r="G6" s="471"/>
      <c r="H6" s="11"/>
      <c r="I6" s="463"/>
      <c r="J6" s="463"/>
      <c r="K6" s="328"/>
      <c r="L6" s="12"/>
      <c r="M6" s="36"/>
      <c r="N6" s="109"/>
      <c r="O6" s="127"/>
      <c r="P6" s="460"/>
      <c r="Q6" s="12"/>
      <c r="R6" s="112"/>
    </row>
    <row r="7" spans="1:32" s="338" customFormat="1" x14ac:dyDescent="0.2">
      <c r="C7" s="354"/>
      <c r="D7" s="463"/>
      <c r="E7" s="425"/>
      <c r="F7" s="457"/>
      <c r="G7" s="471"/>
      <c r="H7" s="11"/>
      <c r="I7" s="463"/>
      <c r="J7" s="463"/>
      <c r="K7" s="328"/>
      <c r="L7" s="12"/>
      <c r="M7" s="36"/>
      <c r="N7" s="109"/>
      <c r="O7" s="127"/>
      <c r="P7" s="460"/>
      <c r="Q7" s="12"/>
      <c r="R7" s="112"/>
    </row>
    <row r="8" spans="1:32" s="365" customFormat="1" ht="14.25" thickBot="1" x14ac:dyDescent="0.3">
      <c r="C8" s="367"/>
      <c r="D8" s="454"/>
      <c r="E8" s="426"/>
      <c r="F8" s="458"/>
      <c r="G8" s="472"/>
      <c r="H8" s="40"/>
      <c r="I8" s="454"/>
      <c r="J8" s="454"/>
      <c r="K8" s="329"/>
      <c r="L8" s="311"/>
      <c r="M8" s="121"/>
      <c r="N8" s="110"/>
      <c r="O8" s="128"/>
      <c r="P8" s="461"/>
      <c r="Q8" s="311"/>
      <c r="R8" s="113"/>
    </row>
    <row r="9" spans="1:32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2" s="384" customFormat="1" ht="9" thickBot="1" x14ac:dyDescent="0.2">
      <c r="C10" s="65" t="s">
        <v>148</v>
      </c>
      <c r="D10" s="65" t="s">
        <v>4</v>
      </c>
      <c r="E10" s="65" t="s">
        <v>112</v>
      </c>
      <c r="F10" s="65" t="s">
        <v>83</v>
      </c>
      <c r="G10" s="65" t="s">
        <v>23</v>
      </c>
      <c r="H10" s="65" t="s">
        <v>3</v>
      </c>
      <c r="I10" s="65" t="s">
        <v>142</v>
      </c>
      <c r="J10" s="65" t="s">
        <v>177</v>
      </c>
      <c r="K10" s="65" t="s">
        <v>2</v>
      </c>
      <c r="L10" s="65" t="s">
        <v>22</v>
      </c>
      <c r="M10" s="65" t="s">
        <v>27</v>
      </c>
      <c r="N10" s="65" t="s">
        <v>208</v>
      </c>
      <c r="O10" s="65" t="s">
        <v>116</v>
      </c>
      <c r="P10" s="65" t="s">
        <v>119</v>
      </c>
      <c r="Q10" s="295" t="s">
        <v>68</v>
      </c>
      <c r="R10" s="65" t="s">
        <v>25</v>
      </c>
    </row>
    <row r="11" spans="1:32" x14ac:dyDescent="0.2">
      <c r="B11" s="170" t="s">
        <v>88</v>
      </c>
      <c r="C11" s="509">
        <v>46</v>
      </c>
      <c r="D11" s="512">
        <v>21</v>
      </c>
      <c r="E11" s="509">
        <v>43</v>
      </c>
      <c r="F11" s="512">
        <v>37</v>
      </c>
      <c r="G11" s="514">
        <v>36</v>
      </c>
      <c r="H11" s="511">
        <v>40</v>
      </c>
      <c r="I11" s="511">
        <v>51</v>
      </c>
      <c r="J11" s="513">
        <v>26</v>
      </c>
      <c r="K11" s="511">
        <v>51</v>
      </c>
      <c r="L11" s="514">
        <v>39</v>
      </c>
      <c r="M11" s="512">
        <v>19</v>
      </c>
      <c r="N11" s="510">
        <v>52</v>
      </c>
      <c r="O11" s="513">
        <v>26</v>
      </c>
      <c r="P11" s="511">
        <v>44</v>
      </c>
      <c r="Q11" s="510">
        <v>41</v>
      </c>
      <c r="R11" s="512">
        <v>39</v>
      </c>
    </row>
    <row r="12" spans="1:32" x14ac:dyDescent="0.2">
      <c r="B12" s="171" t="s">
        <v>89</v>
      </c>
      <c r="C12" s="516">
        <v>36</v>
      </c>
      <c r="D12" s="516">
        <v>43</v>
      </c>
      <c r="E12" s="513">
        <v>50</v>
      </c>
      <c r="F12" s="513">
        <v>53</v>
      </c>
      <c r="G12" s="513">
        <v>32</v>
      </c>
      <c r="H12" s="515">
        <v>39</v>
      </c>
      <c r="I12" s="513">
        <v>24</v>
      </c>
      <c r="J12" s="513">
        <v>29</v>
      </c>
      <c r="K12" s="513">
        <v>42</v>
      </c>
      <c r="L12" s="517">
        <v>71</v>
      </c>
      <c r="M12" s="518">
        <v>56</v>
      </c>
      <c r="N12" s="518">
        <v>34</v>
      </c>
      <c r="O12" s="516">
        <v>43</v>
      </c>
      <c r="P12" s="516">
        <v>57</v>
      </c>
      <c r="Q12" s="518">
        <v>31</v>
      </c>
      <c r="R12" s="513">
        <v>9</v>
      </c>
    </row>
    <row r="13" spans="1:32" x14ac:dyDescent="0.2">
      <c r="B13" s="172" t="s">
        <v>90</v>
      </c>
      <c r="C13" s="513">
        <v>29</v>
      </c>
      <c r="D13" s="516">
        <v>57</v>
      </c>
      <c r="E13" s="516">
        <v>37</v>
      </c>
      <c r="F13" s="516">
        <v>64</v>
      </c>
      <c r="G13" s="520">
        <v>27</v>
      </c>
      <c r="H13" s="518">
        <v>36</v>
      </c>
      <c r="I13" s="513">
        <v>16</v>
      </c>
      <c r="J13" s="513">
        <v>22</v>
      </c>
      <c r="K13" s="516">
        <v>36</v>
      </c>
      <c r="L13" s="519">
        <v>36</v>
      </c>
      <c r="M13" s="515">
        <v>26</v>
      </c>
      <c r="N13" s="515">
        <v>27</v>
      </c>
      <c r="O13" s="513">
        <v>28</v>
      </c>
      <c r="P13" s="516">
        <v>48</v>
      </c>
      <c r="Q13" s="520">
        <v>45</v>
      </c>
      <c r="R13" s="516">
        <v>31</v>
      </c>
    </row>
    <row r="14" spans="1:32" x14ac:dyDescent="0.2">
      <c r="B14" s="172" t="s">
        <v>91</v>
      </c>
      <c r="C14" s="513">
        <v>27</v>
      </c>
      <c r="D14" s="519">
        <v>48</v>
      </c>
      <c r="E14" s="513">
        <v>44</v>
      </c>
      <c r="F14" s="516">
        <v>36</v>
      </c>
      <c r="G14" s="519">
        <v>51</v>
      </c>
      <c r="H14" s="516">
        <v>60</v>
      </c>
      <c r="I14" s="513">
        <v>27</v>
      </c>
      <c r="J14" s="520">
        <v>27</v>
      </c>
      <c r="K14" s="513">
        <v>25</v>
      </c>
      <c r="L14" s="520">
        <v>48</v>
      </c>
      <c r="M14" s="513">
        <v>45</v>
      </c>
      <c r="N14" s="518">
        <v>47</v>
      </c>
      <c r="O14" s="516">
        <v>54</v>
      </c>
      <c r="P14" s="516">
        <v>37</v>
      </c>
      <c r="Q14" s="515">
        <v>42</v>
      </c>
      <c r="R14" s="516">
        <v>45</v>
      </c>
    </row>
    <row r="15" spans="1:32" x14ac:dyDescent="0.2">
      <c r="B15" s="171" t="s">
        <v>92</v>
      </c>
      <c r="C15" s="521">
        <v>45</v>
      </c>
      <c r="D15" s="522">
        <v>30</v>
      </c>
      <c r="E15" s="524">
        <v>62</v>
      </c>
      <c r="F15" s="516">
        <v>50</v>
      </c>
      <c r="G15" s="522">
        <v>40</v>
      </c>
      <c r="H15" s="525">
        <v>51</v>
      </c>
      <c r="I15" s="525">
        <v>30</v>
      </c>
      <c r="J15" s="526">
        <v>37</v>
      </c>
      <c r="K15" s="524">
        <v>34</v>
      </c>
      <c r="L15" s="526">
        <v>62</v>
      </c>
      <c r="M15" s="525">
        <v>53</v>
      </c>
      <c r="N15" s="523">
        <v>38</v>
      </c>
      <c r="O15" s="521">
        <v>36</v>
      </c>
      <c r="P15" s="521">
        <v>27</v>
      </c>
      <c r="Q15" s="523">
        <v>51</v>
      </c>
      <c r="R15" s="521">
        <v>26</v>
      </c>
    </row>
    <row r="16" spans="1:32" x14ac:dyDescent="0.2">
      <c r="B16" s="172" t="s">
        <v>93</v>
      </c>
      <c r="C16" s="521">
        <v>15</v>
      </c>
      <c r="D16" s="520">
        <v>41</v>
      </c>
      <c r="E16" s="521">
        <v>26</v>
      </c>
      <c r="F16" s="513">
        <v>23</v>
      </c>
      <c r="G16" s="519">
        <v>56</v>
      </c>
      <c r="H16" s="516">
        <v>29</v>
      </c>
      <c r="I16" s="516">
        <v>28</v>
      </c>
      <c r="J16" s="526">
        <v>40</v>
      </c>
      <c r="K16" s="521">
        <v>26</v>
      </c>
      <c r="L16" s="522">
        <v>15</v>
      </c>
      <c r="M16" s="513">
        <v>35</v>
      </c>
      <c r="N16" s="518">
        <v>38</v>
      </c>
      <c r="O16" s="524">
        <v>45</v>
      </c>
      <c r="P16" s="524">
        <v>45</v>
      </c>
      <c r="Q16" s="527">
        <v>53</v>
      </c>
      <c r="R16" s="513">
        <v>16</v>
      </c>
    </row>
    <row r="17" spans="2:24" x14ac:dyDescent="0.2">
      <c r="B17" s="172" t="s">
        <v>94</v>
      </c>
      <c r="C17" s="516">
        <v>32</v>
      </c>
      <c r="D17" s="519">
        <v>62</v>
      </c>
      <c r="E17" s="513">
        <v>30</v>
      </c>
      <c r="F17" s="513">
        <v>15</v>
      </c>
      <c r="G17" s="520">
        <v>34</v>
      </c>
      <c r="H17" s="516">
        <v>49</v>
      </c>
      <c r="I17" s="516">
        <v>32</v>
      </c>
      <c r="J17" s="520">
        <v>27</v>
      </c>
      <c r="K17" s="521">
        <v>20</v>
      </c>
      <c r="L17" s="520">
        <v>30</v>
      </c>
      <c r="M17" s="524">
        <v>40</v>
      </c>
      <c r="N17" s="523">
        <v>18</v>
      </c>
      <c r="O17" s="524">
        <v>55</v>
      </c>
      <c r="P17" s="521">
        <v>29</v>
      </c>
      <c r="Q17" s="518">
        <v>47</v>
      </c>
      <c r="R17" s="524">
        <v>45</v>
      </c>
    </row>
    <row r="18" spans="2:24" x14ac:dyDescent="0.2">
      <c r="B18" s="171" t="s">
        <v>95</v>
      </c>
      <c r="C18" s="513">
        <v>24</v>
      </c>
      <c r="D18" s="520">
        <v>55</v>
      </c>
      <c r="E18" s="498">
        <v>82</v>
      </c>
      <c r="F18" s="516">
        <v>48</v>
      </c>
      <c r="G18" s="519">
        <v>45</v>
      </c>
      <c r="H18" s="513">
        <v>22</v>
      </c>
      <c r="I18" s="513">
        <v>42</v>
      </c>
      <c r="J18" s="520">
        <v>37</v>
      </c>
      <c r="K18" s="516">
        <v>33</v>
      </c>
      <c r="L18" s="519">
        <v>72</v>
      </c>
      <c r="M18" s="513">
        <v>70</v>
      </c>
      <c r="N18" s="515">
        <v>19</v>
      </c>
      <c r="O18" s="513">
        <v>20</v>
      </c>
      <c r="P18" s="516">
        <v>28</v>
      </c>
      <c r="Q18" s="518">
        <v>43</v>
      </c>
      <c r="R18" s="516">
        <v>42</v>
      </c>
    </row>
    <row r="19" spans="2:24" x14ac:dyDescent="0.2">
      <c r="B19" s="172" t="s">
        <v>96</v>
      </c>
      <c r="C19" s="513">
        <v>31</v>
      </c>
      <c r="D19" s="520">
        <v>17</v>
      </c>
      <c r="E19" s="516">
        <v>49</v>
      </c>
      <c r="F19" s="516">
        <v>53</v>
      </c>
      <c r="G19" s="520">
        <v>30</v>
      </c>
      <c r="H19" s="516">
        <v>72</v>
      </c>
      <c r="I19" s="513">
        <v>33</v>
      </c>
      <c r="J19" s="519">
        <v>37</v>
      </c>
      <c r="K19" s="513">
        <v>32</v>
      </c>
      <c r="L19" s="519">
        <v>48</v>
      </c>
      <c r="M19" s="516">
        <v>48</v>
      </c>
      <c r="N19" s="515">
        <v>37</v>
      </c>
      <c r="O19" s="513">
        <v>23</v>
      </c>
      <c r="P19" s="516">
        <v>39</v>
      </c>
      <c r="Q19" s="515">
        <v>62</v>
      </c>
      <c r="R19" s="516">
        <v>73</v>
      </c>
    </row>
    <row r="20" spans="2:24" x14ac:dyDescent="0.2">
      <c r="B20" s="172" t="s">
        <v>97</v>
      </c>
      <c r="C20" s="516">
        <v>34</v>
      </c>
      <c r="D20" s="520">
        <v>13</v>
      </c>
      <c r="E20" s="516">
        <v>60</v>
      </c>
      <c r="F20" s="516">
        <v>32</v>
      </c>
      <c r="G20" s="520">
        <v>30</v>
      </c>
      <c r="H20" s="516">
        <v>42</v>
      </c>
      <c r="I20" s="516">
        <v>51</v>
      </c>
      <c r="J20" s="519">
        <v>37</v>
      </c>
      <c r="K20" s="513">
        <v>42</v>
      </c>
      <c r="L20" s="520">
        <v>36</v>
      </c>
      <c r="M20" s="513">
        <v>27</v>
      </c>
      <c r="N20" s="518">
        <v>31</v>
      </c>
      <c r="O20" s="513">
        <v>21</v>
      </c>
      <c r="P20" s="520">
        <v>26</v>
      </c>
      <c r="Q20" s="518">
        <v>44</v>
      </c>
      <c r="R20" s="513">
        <v>36</v>
      </c>
    </row>
    <row r="21" spans="2:24" x14ac:dyDescent="0.2">
      <c r="B21" s="171" t="s">
        <v>98</v>
      </c>
      <c r="C21" s="513">
        <v>36</v>
      </c>
      <c r="D21" s="519">
        <v>60</v>
      </c>
      <c r="E21" s="516">
        <v>65</v>
      </c>
      <c r="F21" s="513">
        <v>35</v>
      </c>
      <c r="G21" s="519">
        <v>66</v>
      </c>
      <c r="H21" s="513">
        <v>38</v>
      </c>
      <c r="I21" s="516">
        <v>38</v>
      </c>
      <c r="J21" s="520">
        <v>23</v>
      </c>
      <c r="K21" s="513">
        <v>32</v>
      </c>
      <c r="L21" s="520">
        <v>21</v>
      </c>
      <c r="M21" s="516">
        <v>55</v>
      </c>
      <c r="N21" s="518">
        <v>41</v>
      </c>
      <c r="O21" s="513">
        <v>34</v>
      </c>
      <c r="P21" s="513">
        <v>46</v>
      </c>
      <c r="Q21" s="518">
        <v>48</v>
      </c>
      <c r="R21" s="516">
        <v>46</v>
      </c>
    </row>
    <row r="22" spans="2:24" x14ac:dyDescent="0.2">
      <c r="B22" s="172" t="s">
        <v>99</v>
      </c>
      <c r="C22" s="513">
        <v>35</v>
      </c>
      <c r="D22" s="520">
        <v>35</v>
      </c>
      <c r="E22" s="513">
        <v>31</v>
      </c>
      <c r="F22" s="516">
        <v>28</v>
      </c>
      <c r="G22" s="513">
        <v>52</v>
      </c>
      <c r="H22" s="516">
        <v>56</v>
      </c>
      <c r="I22" s="516">
        <v>26</v>
      </c>
      <c r="J22" s="515">
        <v>34</v>
      </c>
      <c r="K22" s="516">
        <v>54</v>
      </c>
      <c r="L22" s="528">
        <v>38</v>
      </c>
      <c r="M22" s="513">
        <v>22</v>
      </c>
      <c r="N22" s="518">
        <v>38</v>
      </c>
      <c r="O22" s="516">
        <v>42</v>
      </c>
      <c r="P22" s="516">
        <v>40</v>
      </c>
      <c r="Q22" s="518">
        <v>41</v>
      </c>
      <c r="R22" s="513">
        <v>12</v>
      </c>
    </row>
    <row r="23" spans="2:24" x14ac:dyDescent="0.2">
      <c r="B23" s="171" t="s">
        <v>100</v>
      </c>
      <c r="C23" s="516">
        <v>31</v>
      </c>
      <c r="D23" s="520">
        <v>37</v>
      </c>
      <c r="E23" s="513">
        <v>37</v>
      </c>
      <c r="F23" s="513">
        <v>52</v>
      </c>
      <c r="G23" s="513">
        <v>27</v>
      </c>
      <c r="H23" s="516">
        <v>45</v>
      </c>
      <c r="I23" s="516">
        <v>43</v>
      </c>
      <c r="J23" s="518">
        <v>55</v>
      </c>
      <c r="K23" s="513">
        <v>34</v>
      </c>
      <c r="L23" s="517">
        <v>29</v>
      </c>
      <c r="M23" s="516">
        <v>59</v>
      </c>
      <c r="N23" s="515">
        <v>33</v>
      </c>
      <c r="O23" s="516">
        <v>47</v>
      </c>
      <c r="P23" s="513">
        <v>29</v>
      </c>
      <c r="Q23" s="515">
        <v>42</v>
      </c>
      <c r="R23" s="516">
        <v>43</v>
      </c>
    </row>
    <row r="24" spans="2:24" x14ac:dyDescent="0.2">
      <c r="B24" s="172" t="s">
        <v>101</v>
      </c>
      <c r="C24" s="516">
        <v>26</v>
      </c>
      <c r="D24" s="519">
        <v>34</v>
      </c>
      <c r="E24" s="513">
        <v>34</v>
      </c>
      <c r="F24" s="516">
        <v>58</v>
      </c>
      <c r="G24" s="513">
        <v>22</v>
      </c>
      <c r="H24" s="513">
        <v>26</v>
      </c>
      <c r="I24" s="513">
        <v>31</v>
      </c>
      <c r="J24" s="518">
        <v>57</v>
      </c>
      <c r="K24" s="516">
        <v>38</v>
      </c>
      <c r="L24" s="528">
        <v>45</v>
      </c>
      <c r="M24" s="516">
        <v>41</v>
      </c>
      <c r="N24" s="518">
        <v>58</v>
      </c>
      <c r="O24" s="516">
        <v>38</v>
      </c>
      <c r="P24" s="513">
        <v>24</v>
      </c>
      <c r="Q24" s="515">
        <v>23</v>
      </c>
      <c r="R24" s="513">
        <v>27</v>
      </c>
    </row>
    <row r="25" spans="2:24" ht="13.5" thickBot="1" x14ac:dyDescent="0.25">
      <c r="B25" s="173" t="s">
        <v>102</v>
      </c>
      <c r="C25" s="513">
        <v>23</v>
      </c>
      <c r="D25" s="520">
        <v>38</v>
      </c>
      <c r="E25" s="529">
        <v>50</v>
      </c>
      <c r="F25" s="516">
        <v>58</v>
      </c>
      <c r="G25" s="519">
        <v>39</v>
      </c>
      <c r="H25" s="516">
        <v>34</v>
      </c>
      <c r="I25" s="513">
        <v>36</v>
      </c>
      <c r="J25" s="520">
        <v>15</v>
      </c>
      <c r="K25" s="516">
        <v>40</v>
      </c>
      <c r="L25" s="517">
        <v>39</v>
      </c>
      <c r="M25" s="513">
        <v>28</v>
      </c>
      <c r="N25" s="515">
        <v>36</v>
      </c>
      <c r="O25" s="513">
        <v>29</v>
      </c>
      <c r="P25" s="513">
        <v>42</v>
      </c>
      <c r="Q25" s="518">
        <v>43</v>
      </c>
      <c r="R25" s="529">
        <v>52</v>
      </c>
    </row>
    <row r="26" spans="2:24" ht="13.5" thickBot="1" x14ac:dyDescent="0.25">
      <c r="B26" s="174" t="s">
        <v>103</v>
      </c>
      <c r="C26" s="482">
        <f t="shared" ref="C26:K26" si="0">SUM(C11:C25)</f>
        <v>470</v>
      </c>
      <c r="D26" s="483">
        <f t="shared" si="0"/>
        <v>591</v>
      </c>
      <c r="E26" s="482">
        <f t="shared" si="0"/>
        <v>700</v>
      </c>
      <c r="F26" s="482">
        <f t="shared" si="0"/>
        <v>642</v>
      </c>
      <c r="G26" s="482">
        <f t="shared" si="0"/>
        <v>587</v>
      </c>
      <c r="H26" s="482">
        <f t="shared" si="0"/>
        <v>639</v>
      </c>
      <c r="I26" s="482">
        <f t="shared" si="0"/>
        <v>508</v>
      </c>
      <c r="J26" s="484">
        <f t="shared" si="0"/>
        <v>503</v>
      </c>
      <c r="K26" s="482">
        <f t="shared" si="0"/>
        <v>539</v>
      </c>
      <c r="L26" s="483">
        <f>SUM(L11:L25)</f>
        <v>629</v>
      </c>
      <c r="M26" s="482">
        <f t="shared" ref="M26:R26" si="1">SUM(M11:M25)</f>
        <v>624</v>
      </c>
      <c r="N26" s="484">
        <f t="shared" si="1"/>
        <v>547</v>
      </c>
      <c r="O26" s="482">
        <f t="shared" si="1"/>
        <v>541</v>
      </c>
      <c r="P26" s="482">
        <f t="shared" si="1"/>
        <v>561</v>
      </c>
      <c r="Q26" s="484">
        <f t="shared" si="1"/>
        <v>656</v>
      </c>
      <c r="R26" s="482">
        <f t="shared" si="1"/>
        <v>542</v>
      </c>
      <c r="S26" s="427"/>
      <c r="T26" s="427"/>
      <c r="U26" s="427"/>
      <c r="V26" s="427"/>
      <c r="W26" s="427"/>
      <c r="X26" s="427"/>
    </row>
    <row r="27" spans="2:24" ht="13.5" thickBot="1" x14ac:dyDescent="0.25">
      <c r="B27" s="174" t="s">
        <v>104</v>
      </c>
      <c r="C27" s="485">
        <f>+C26/15</f>
        <v>31.333333333333332</v>
      </c>
      <c r="D27" s="485">
        <f t="shared" ref="D27:R27" si="2">+D26/15</f>
        <v>39.4</v>
      </c>
      <c r="E27" s="486">
        <f t="shared" si="2"/>
        <v>46.666666666666664</v>
      </c>
      <c r="F27" s="485">
        <f t="shared" si="2"/>
        <v>42.8</v>
      </c>
      <c r="G27" s="485">
        <f t="shared" si="2"/>
        <v>39.133333333333333</v>
      </c>
      <c r="H27" s="485">
        <f t="shared" si="2"/>
        <v>42.6</v>
      </c>
      <c r="I27" s="485">
        <f t="shared" si="2"/>
        <v>33.866666666666667</v>
      </c>
      <c r="J27" s="485">
        <f t="shared" si="2"/>
        <v>33.533333333333331</v>
      </c>
      <c r="K27" s="485">
        <f t="shared" si="2"/>
        <v>35.93333333333333</v>
      </c>
      <c r="L27" s="485">
        <f t="shared" si="2"/>
        <v>41.93333333333333</v>
      </c>
      <c r="M27" s="485">
        <f t="shared" si="2"/>
        <v>41.6</v>
      </c>
      <c r="N27" s="485">
        <f t="shared" si="2"/>
        <v>36.466666666666669</v>
      </c>
      <c r="O27" s="485">
        <f t="shared" si="2"/>
        <v>36.06666666666667</v>
      </c>
      <c r="P27" s="485">
        <f t="shared" si="2"/>
        <v>37.4</v>
      </c>
      <c r="Q27" s="485">
        <f t="shared" si="2"/>
        <v>43.733333333333334</v>
      </c>
      <c r="R27" s="485">
        <f t="shared" si="2"/>
        <v>36.133333333333333</v>
      </c>
      <c r="S27" s="427"/>
      <c r="T27" s="427"/>
      <c r="U27" s="427"/>
      <c r="V27" s="427"/>
      <c r="W27" s="427"/>
      <c r="X27" s="427"/>
    </row>
    <row r="28" spans="2:24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</row>
    <row r="29" spans="2:24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</row>
    <row r="30" spans="2:24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</row>
    <row r="31" spans="2:24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</row>
    <row r="32" spans="2:24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</row>
    <row r="33" spans="3:24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</row>
    <row r="34" spans="3:24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24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4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4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4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4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4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4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4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4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4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4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4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4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4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3699D-049E-4602-BE75-F3A587B415A5}">
  <sheetPr>
    <tabColor rgb="FFD0C6A2"/>
  </sheetPr>
  <dimension ref="A1:T93"/>
  <sheetViews>
    <sheetView showGridLines="0" workbookViewId="0">
      <selection activeCell="D72" sqref="D7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84" t="s">
        <v>207</v>
      </c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0"/>
      <c r="S1" s="680"/>
    </row>
    <row r="2" spans="1:19" ht="15" x14ac:dyDescent="0.2">
      <c r="A2" s="685" t="s">
        <v>24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42"/>
      <c r="D4" s="111"/>
      <c r="E4" s="424"/>
      <c r="F4" s="456"/>
      <c r="G4" s="342"/>
      <c r="H4" s="470"/>
      <c r="I4" s="327"/>
      <c r="J4" s="462"/>
      <c r="K4" s="459"/>
      <c r="L4" s="126"/>
      <c r="M4" s="120"/>
      <c r="N4" s="456"/>
      <c r="O4" s="5"/>
      <c r="P4" s="459"/>
      <c r="Q4" s="197"/>
      <c r="R4" s="108"/>
      <c r="S4" s="657">
        <v>44607</v>
      </c>
    </row>
    <row r="5" spans="1:19" x14ac:dyDescent="0.2">
      <c r="C5" s="354"/>
      <c r="D5" s="112"/>
      <c r="E5" s="425"/>
      <c r="F5" s="457"/>
      <c r="G5" s="354"/>
      <c r="H5" s="471"/>
      <c r="I5" s="328"/>
      <c r="J5" s="463"/>
      <c r="K5" s="460"/>
      <c r="L5" s="127"/>
      <c r="M5" s="36"/>
      <c r="N5" s="457"/>
      <c r="O5" s="11"/>
      <c r="P5" s="460"/>
      <c r="Q5" s="12"/>
      <c r="R5" s="109"/>
      <c r="S5" s="658"/>
    </row>
    <row r="6" spans="1:19" x14ac:dyDescent="0.2">
      <c r="B6" s="338" t="s">
        <v>0</v>
      </c>
      <c r="C6" s="354"/>
      <c r="D6" s="112"/>
      <c r="E6" s="425"/>
      <c r="F6" s="457"/>
      <c r="G6" s="354"/>
      <c r="H6" s="471"/>
      <c r="I6" s="328"/>
      <c r="J6" s="463"/>
      <c r="K6" s="460"/>
      <c r="L6" s="127"/>
      <c r="M6" s="36"/>
      <c r="N6" s="457"/>
      <c r="O6" s="11"/>
      <c r="P6" s="460"/>
      <c r="Q6" s="12"/>
      <c r="R6" s="109"/>
      <c r="S6" s="658"/>
    </row>
    <row r="7" spans="1:19" x14ac:dyDescent="0.2">
      <c r="C7" s="354"/>
      <c r="D7" s="112"/>
      <c r="E7" s="425"/>
      <c r="F7" s="457"/>
      <c r="G7" s="354"/>
      <c r="H7" s="471"/>
      <c r="I7" s="328"/>
      <c r="J7" s="463"/>
      <c r="K7" s="460"/>
      <c r="L7" s="127"/>
      <c r="M7" s="36"/>
      <c r="N7" s="457"/>
      <c r="O7" s="11"/>
      <c r="P7" s="460"/>
      <c r="Q7" s="12"/>
      <c r="R7" s="109"/>
      <c r="S7" s="658"/>
    </row>
    <row r="8" spans="1:19" s="365" customFormat="1" ht="14.25" thickBot="1" x14ac:dyDescent="0.3">
      <c r="C8" s="367"/>
      <c r="D8" s="113"/>
      <c r="E8" s="426"/>
      <c r="F8" s="458"/>
      <c r="G8" s="367"/>
      <c r="H8" s="472"/>
      <c r="I8" s="329"/>
      <c r="J8" s="454"/>
      <c r="K8" s="461"/>
      <c r="L8" s="128"/>
      <c r="M8" s="121"/>
      <c r="N8" s="458"/>
      <c r="O8" s="40"/>
      <c r="P8" s="461"/>
      <c r="Q8" s="311"/>
      <c r="R8" s="110"/>
      <c r="S8" s="658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8"/>
    </row>
    <row r="10" spans="1:19" s="384" customFormat="1" ht="9" thickBot="1" x14ac:dyDescent="0.2">
      <c r="C10" s="65" t="s">
        <v>119</v>
      </c>
      <c r="D10" s="65" t="s">
        <v>25</v>
      </c>
      <c r="E10" s="65" t="s">
        <v>83</v>
      </c>
      <c r="F10" s="65" t="s">
        <v>142</v>
      </c>
      <c r="G10" s="65" t="s">
        <v>27</v>
      </c>
      <c r="H10" s="65" t="s">
        <v>23</v>
      </c>
      <c r="I10" s="65" t="s">
        <v>2</v>
      </c>
      <c r="J10" s="65" t="s">
        <v>148</v>
      </c>
      <c r="K10" s="65" t="s">
        <v>112</v>
      </c>
      <c r="L10" s="65" t="s">
        <v>116</v>
      </c>
      <c r="M10" s="295" t="s">
        <v>68</v>
      </c>
      <c r="N10" s="65" t="s">
        <v>177</v>
      </c>
      <c r="O10" s="65" t="s">
        <v>3</v>
      </c>
      <c r="P10" s="65" t="s">
        <v>22</v>
      </c>
      <c r="Q10" s="65" t="s">
        <v>4</v>
      </c>
      <c r="R10" s="65" t="s">
        <v>208</v>
      </c>
      <c r="S10" s="659"/>
    </row>
    <row r="11" spans="1:19" s="387" customFormat="1" ht="12.75" customHeight="1" x14ac:dyDescent="0.2">
      <c r="B11" s="663" t="s">
        <v>209</v>
      </c>
      <c r="C11" s="686">
        <f>-'2020'!P74</f>
        <v>143.75</v>
      </c>
      <c r="D11" s="669">
        <v>0</v>
      </c>
      <c r="E11" s="669">
        <f>-'2020'!I74</f>
        <v>-288.5</v>
      </c>
      <c r="F11" s="669">
        <v>0</v>
      </c>
      <c r="G11" s="669">
        <v>0</v>
      </c>
      <c r="H11" s="673">
        <f>-'2020'!C74</f>
        <v>-126.25</v>
      </c>
      <c r="I11" s="673">
        <v>0</v>
      </c>
      <c r="J11" s="671">
        <f>-'2020'!O74</f>
        <v>-285.25</v>
      </c>
      <c r="K11" s="669">
        <v>0</v>
      </c>
      <c r="L11" s="669">
        <v>0</v>
      </c>
      <c r="M11" s="688">
        <f>-'2020'!F74</f>
        <v>172.25</v>
      </c>
      <c r="N11" s="669">
        <f>-'2020'!M74</f>
        <v>-173.75</v>
      </c>
      <c r="O11" s="688">
        <f>-'2020'!N74</f>
        <v>68.5</v>
      </c>
      <c r="P11" s="688">
        <f>-'2020'!E74</f>
        <v>37.25</v>
      </c>
      <c r="Q11" s="669">
        <v>0</v>
      </c>
      <c r="R11" s="673">
        <v>0</v>
      </c>
      <c r="S11" s="682">
        <f>SUM(C11:R12)</f>
        <v>-452</v>
      </c>
    </row>
    <row r="12" spans="1:19" s="387" customFormat="1" ht="13.5" customHeight="1" thickBot="1" x14ac:dyDescent="0.25">
      <c r="B12" s="664"/>
      <c r="C12" s="687"/>
      <c r="D12" s="670"/>
      <c r="E12" s="670"/>
      <c r="F12" s="670"/>
      <c r="G12" s="670"/>
      <c r="H12" s="670"/>
      <c r="I12" s="670"/>
      <c r="J12" s="672"/>
      <c r="K12" s="670"/>
      <c r="L12" s="670"/>
      <c r="M12" s="689"/>
      <c r="N12" s="670"/>
      <c r="O12" s="689"/>
      <c r="P12" s="689"/>
      <c r="Q12" s="670"/>
      <c r="R12" s="670"/>
      <c r="S12" s="683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04">
        <v>10</v>
      </c>
      <c r="D14" s="506">
        <v>0</v>
      </c>
      <c r="E14" s="504">
        <v>10</v>
      </c>
      <c r="F14" s="506">
        <v>0</v>
      </c>
      <c r="G14" s="476">
        <v>0</v>
      </c>
      <c r="H14" s="475">
        <v>10</v>
      </c>
      <c r="I14" s="506">
        <v>0</v>
      </c>
      <c r="J14" s="478">
        <v>10</v>
      </c>
      <c r="K14" s="475">
        <v>10</v>
      </c>
      <c r="L14" s="476">
        <v>0</v>
      </c>
      <c r="M14" s="506">
        <v>0</v>
      </c>
      <c r="N14" s="505">
        <v>10</v>
      </c>
      <c r="O14" s="477">
        <v>0</v>
      </c>
      <c r="P14" s="475">
        <v>10</v>
      </c>
      <c r="Q14" s="476">
        <v>0</v>
      </c>
      <c r="R14" s="475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77">
        <v>0</v>
      </c>
      <c r="D15" s="478">
        <v>10</v>
      </c>
      <c r="E15" s="478">
        <v>10</v>
      </c>
      <c r="F15" s="477">
        <v>0</v>
      </c>
      <c r="G15" s="478">
        <v>10</v>
      </c>
      <c r="H15" s="487">
        <v>0</v>
      </c>
      <c r="I15" s="478">
        <v>10</v>
      </c>
      <c r="J15" s="477">
        <v>0</v>
      </c>
      <c r="K15" s="477">
        <v>0</v>
      </c>
      <c r="L15" s="497">
        <v>0</v>
      </c>
      <c r="M15" s="479">
        <v>10</v>
      </c>
      <c r="N15" s="487">
        <v>0</v>
      </c>
      <c r="O15" s="478">
        <v>10</v>
      </c>
      <c r="P15" s="477">
        <v>0</v>
      </c>
      <c r="Q15" s="479">
        <v>10</v>
      </c>
      <c r="R15" s="478">
        <v>10</v>
      </c>
      <c r="S15" s="394">
        <f t="shared" si="0"/>
        <v>80</v>
      </c>
    </row>
    <row r="16" spans="1:19" x14ac:dyDescent="0.2">
      <c r="B16" s="447" t="s">
        <v>34</v>
      </c>
      <c r="C16" s="478">
        <v>10</v>
      </c>
      <c r="D16" s="477">
        <v>0</v>
      </c>
      <c r="E16" s="477">
        <v>0</v>
      </c>
      <c r="F16" s="477">
        <v>0</v>
      </c>
      <c r="G16" s="488">
        <v>10</v>
      </c>
      <c r="H16" s="479">
        <v>10</v>
      </c>
      <c r="I16" s="477">
        <v>0</v>
      </c>
      <c r="J16" s="478">
        <v>10</v>
      </c>
      <c r="K16" s="477">
        <v>0</v>
      </c>
      <c r="L16" s="488">
        <v>10</v>
      </c>
      <c r="M16" s="487">
        <v>0</v>
      </c>
      <c r="N16" s="479">
        <v>10</v>
      </c>
      <c r="O16" s="477">
        <v>0</v>
      </c>
      <c r="P16" s="478">
        <v>10</v>
      </c>
      <c r="Q16" s="481">
        <v>0</v>
      </c>
      <c r="R16" s="478">
        <v>10</v>
      </c>
      <c r="S16" s="392">
        <f t="shared" si="0"/>
        <v>80</v>
      </c>
    </row>
    <row r="17" spans="1:19" x14ac:dyDescent="0.2">
      <c r="B17" s="448" t="s">
        <v>47</v>
      </c>
      <c r="C17" s="397"/>
      <c r="D17" s="397">
        <v>10</v>
      </c>
      <c r="E17" s="397"/>
      <c r="F17" s="397"/>
      <c r="G17" s="397"/>
      <c r="H17" s="397"/>
      <c r="I17" s="397">
        <v>10</v>
      </c>
      <c r="J17" s="397"/>
      <c r="K17" s="397"/>
      <c r="L17" s="397">
        <v>10</v>
      </c>
      <c r="M17" s="397">
        <v>10</v>
      </c>
      <c r="N17" s="397"/>
      <c r="O17" s="397"/>
      <c r="P17" s="397"/>
      <c r="Q17" s="397">
        <v>10</v>
      </c>
      <c r="R17" s="397"/>
      <c r="S17" s="397">
        <f t="shared" si="0"/>
        <v>50</v>
      </c>
    </row>
    <row r="18" spans="1:19" x14ac:dyDescent="0.2">
      <c r="B18" s="447" t="s">
        <v>35</v>
      </c>
      <c r="C18" s="477">
        <v>0</v>
      </c>
      <c r="D18" s="481">
        <v>0</v>
      </c>
      <c r="E18" s="478">
        <v>10</v>
      </c>
      <c r="F18" s="477">
        <v>0</v>
      </c>
      <c r="G18" s="481">
        <v>0</v>
      </c>
      <c r="H18" s="481">
        <v>0</v>
      </c>
      <c r="I18" s="477">
        <v>0</v>
      </c>
      <c r="J18" s="488">
        <v>10</v>
      </c>
      <c r="K18" s="478">
        <v>10</v>
      </c>
      <c r="L18" s="488">
        <v>10</v>
      </c>
      <c r="M18" s="478">
        <v>10</v>
      </c>
      <c r="N18" s="479">
        <v>10</v>
      </c>
      <c r="O18" s="477">
        <v>0</v>
      </c>
      <c r="P18" s="478">
        <v>10</v>
      </c>
      <c r="Q18" s="479">
        <v>10</v>
      </c>
      <c r="R18" s="477">
        <v>0</v>
      </c>
      <c r="S18" s="392">
        <f t="shared" si="0"/>
        <v>80</v>
      </c>
    </row>
    <row r="19" spans="1:19" x14ac:dyDescent="0.2">
      <c r="B19" s="448" t="s">
        <v>36</v>
      </c>
      <c r="C19" s="494">
        <v>10</v>
      </c>
      <c r="D19" s="491">
        <v>0</v>
      </c>
      <c r="E19" s="490">
        <v>0</v>
      </c>
      <c r="F19" s="478">
        <v>10</v>
      </c>
      <c r="G19" s="493">
        <v>10</v>
      </c>
      <c r="H19" s="507">
        <v>0</v>
      </c>
      <c r="I19" s="489">
        <v>10</v>
      </c>
      <c r="J19" s="493">
        <v>10</v>
      </c>
      <c r="K19" s="494">
        <v>10</v>
      </c>
      <c r="L19" s="493">
        <v>10</v>
      </c>
      <c r="M19" s="489">
        <v>10</v>
      </c>
      <c r="N19" s="492">
        <v>0</v>
      </c>
      <c r="O19" s="490">
        <v>0</v>
      </c>
      <c r="P19" s="490">
        <v>0</v>
      </c>
      <c r="Q19" s="490">
        <v>0</v>
      </c>
      <c r="R19" s="490">
        <v>0</v>
      </c>
      <c r="S19" s="394">
        <f t="shared" si="0"/>
        <v>80</v>
      </c>
    </row>
    <row r="20" spans="1:19" x14ac:dyDescent="0.2">
      <c r="B20" s="447" t="s">
        <v>37</v>
      </c>
      <c r="C20" s="490">
        <v>0</v>
      </c>
      <c r="D20" s="481">
        <v>0</v>
      </c>
      <c r="E20" s="490">
        <v>0</v>
      </c>
      <c r="F20" s="477">
        <v>0</v>
      </c>
      <c r="G20" s="488">
        <v>10</v>
      </c>
      <c r="H20" s="478">
        <v>10</v>
      </c>
      <c r="I20" s="478">
        <v>10</v>
      </c>
      <c r="J20" s="493">
        <v>10</v>
      </c>
      <c r="K20" s="490">
        <v>0</v>
      </c>
      <c r="L20" s="491">
        <v>0</v>
      </c>
      <c r="M20" s="477">
        <v>0</v>
      </c>
      <c r="N20" s="479">
        <v>10</v>
      </c>
      <c r="O20" s="494">
        <v>10</v>
      </c>
      <c r="P20" s="494">
        <v>10</v>
      </c>
      <c r="Q20" s="495">
        <v>10</v>
      </c>
      <c r="R20" s="477">
        <v>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8">
        <v>10</v>
      </c>
      <c r="D21" s="400"/>
      <c r="E21" s="400"/>
      <c r="F21" s="400"/>
      <c r="G21" s="400"/>
      <c r="H21" s="400"/>
      <c r="I21" s="400"/>
      <c r="J21" s="400"/>
      <c r="K21" s="400"/>
      <c r="L21" s="400">
        <v>10</v>
      </c>
      <c r="M21" s="400"/>
      <c r="N21" s="400"/>
      <c r="O21" s="400">
        <v>10</v>
      </c>
      <c r="P21" s="400"/>
      <c r="Q21" s="400"/>
      <c r="R21" s="400">
        <v>10</v>
      </c>
      <c r="S21" s="400">
        <f>SUM(C21:R21)</f>
        <v>40</v>
      </c>
    </row>
    <row r="22" spans="1:19" x14ac:dyDescent="0.2">
      <c r="B22" s="447" t="s">
        <v>38</v>
      </c>
      <c r="C22" s="478">
        <v>10</v>
      </c>
      <c r="D22" s="481">
        <v>0</v>
      </c>
      <c r="E22" s="478">
        <v>10</v>
      </c>
      <c r="F22" s="477">
        <v>0</v>
      </c>
      <c r="G22" s="488">
        <v>10</v>
      </c>
      <c r="H22" s="478">
        <v>10</v>
      </c>
      <c r="I22" s="478">
        <v>10</v>
      </c>
      <c r="J22" s="481">
        <v>0</v>
      </c>
      <c r="K22" s="490">
        <v>0</v>
      </c>
      <c r="L22" s="481">
        <v>0</v>
      </c>
      <c r="M22" s="494">
        <v>10</v>
      </c>
      <c r="N22" s="492">
        <v>0</v>
      </c>
      <c r="O22" s="490">
        <v>0</v>
      </c>
      <c r="P22" s="490">
        <v>0</v>
      </c>
      <c r="Q22" s="479">
        <v>10</v>
      </c>
      <c r="R22" s="494">
        <v>10</v>
      </c>
      <c r="S22" s="401">
        <f t="shared" si="0"/>
        <v>80</v>
      </c>
    </row>
    <row r="23" spans="1:19" x14ac:dyDescent="0.2">
      <c r="B23" s="448" t="s">
        <v>39</v>
      </c>
      <c r="C23" s="477">
        <v>0</v>
      </c>
      <c r="D23" s="488">
        <v>10</v>
      </c>
      <c r="E23" s="478">
        <v>10</v>
      </c>
      <c r="F23" s="478">
        <v>10</v>
      </c>
      <c r="G23" s="481">
        <v>0</v>
      </c>
      <c r="H23" s="477">
        <v>0</v>
      </c>
      <c r="I23" s="477">
        <v>0</v>
      </c>
      <c r="J23" s="488">
        <v>10</v>
      </c>
      <c r="K23" s="478">
        <v>10</v>
      </c>
      <c r="L23" s="481">
        <v>0</v>
      </c>
      <c r="M23" s="477">
        <v>0</v>
      </c>
      <c r="N23" s="487">
        <v>0</v>
      </c>
      <c r="O23" s="477">
        <v>0</v>
      </c>
      <c r="P23" s="478">
        <v>10</v>
      </c>
      <c r="Q23" s="479">
        <v>10</v>
      </c>
      <c r="R23" s="478">
        <v>10</v>
      </c>
      <c r="S23" s="394">
        <f>SUM(C23:R23)</f>
        <v>80</v>
      </c>
    </row>
    <row r="24" spans="1:19" x14ac:dyDescent="0.2">
      <c r="B24" s="447" t="s">
        <v>40</v>
      </c>
      <c r="C24" s="477">
        <v>0</v>
      </c>
      <c r="D24" s="481">
        <v>0</v>
      </c>
      <c r="E24" s="478">
        <v>10</v>
      </c>
      <c r="F24" s="477">
        <v>0</v>
      </c>
      <c r="G24" s="488">
        <v>10</v>
      </c>
      <c r="H24" s="478">
        <v>10</v>
      </c>
      <c r="I24" s="478">
        <v>10</v>
      </c>
      <c r="J24" s="481">
        <v>0</v>
      </c>
      <c r="K24" s="478">
        <v>10</v>
      </c>
      <c r="L24" s="488">
        <v>10</v>
      </c>
      <c r="M24" s="478">
        <v>10</v>
      </c>
      <c r="N24" s="487">
        <v>0</v>
      </c>
      <c r="O24" s="478">
        <v>10</v>
      </c>
      <c r="P24" s="477">
        <v>0</v>
      </c>
      <c r="Q24" s="487">
        <v>0</v>
      </c>
      <c r="R24" s="477">
        <v>0</v>
      </c>
      <c r="S24" s="392">
        <f t="shared" si="0"/>
        <v>80</v>
      </c>
    </row>
    <row r="25" spans="1:19" x14ac:dyDescent="0.2">
      <c r="B25" s="448" t="s">
        <v>47</v>
      </c>
      <c r="C25" s="397"/>
      <c r="D25" s="397"/>
      <c r="E25" s="397"/>
      <c r="F25" s="397"/>
      <c r="G25" s="397"/>
      <c r="H25" s="397"/>
      <c r="I25" s="397"/>
      <c r="J25" s="397"/>
      <c r="K25" s="397"/>
      <c r="L25" s="397"/>
      <c r="M25" s="397"/>
      <c r="N25" s="397"/>
      <c r="O25" s="397"/>
      <c r="P25" s="397"/>
      <c r="Q25" s="397"/>
      <c r="R25" s="397"/>
      <c r="S25" s="397">
        <f t="shared" si="0"/>
        <v>0</v>
      </c>
    </row>
    <row r="26" spans="1:19" x14ac:dyDescent="0.2">
      <c r="B26" s="447" t="s">
        <v>41</v>
      </c>
      <c r="C26" s="478">
        <v>10</v>
      </c>
      <c r="D26" s="488">
        <v>10</v>
      </c>
      <c r="E26" s="478">
        <v>10</v>
      </c>
      <c r="F26" s="477">
        <v>0</v>
      </c>
      <c r="G26" s="481">
        <v>0</v>
      </c>
      <c r="H26" s="477">
        <v>0</v>
      </c>
      <c r="I26" s="477">
        <v>0</v>
      </c>
      <c r="J26" s="488">
        <v>10</v>
      </c>
      <c r="K26" s="478">
        <v>10</v>
      </c>
      <c r="L26" s="481">
        <v>0</v>
      </c>
      <c r="M26" s="477">
        <v>0</v>
      </c>
      <c r="N26" s="487">
        <v>0</v>
      </c>
      <c r="O26" s="477">
        <v>0</v>
      </c>
      <c r="P26" s="488">
        <v>10</v>
      </c>
      <c r="Q26" s="479">
        <v>10</v>
      </c>
      <c r="R26" s="478">
        <v>10</v>
      </c>
      <c r="S26" s="392">
        <f t="shared" si="0"/>
        <v>80</v>
      </c>
    </row>
    <row r="27" spans="1:19" x14ac:dyDescent="0.2">
      <c r="B27" s="448" t="s">
        <v>42</v>
      </c>
      <c r="C27" s="477">
        <v>0</v>
      </c>
      <c r="D27" s="481">
        <v>0</v>
      </c>
      <c r="E27" s="478">
        <v>10</v>
      </c>
      <c r="F27" s="477">
        <v>0</v>
      </c>
      <c r="G27" s="488">
        <v>10</v>
      </c>
      <c r="H27" s="477">
        <v>0</v>
      </c>
      <c r="I27" s="478">
        <v>10</v>
      </c>
      <c r="J27" s="488">
        <v>10</v>
      </c>
      <c r="K27" s="477">
        <v>0</v>
      </c>
      <c r="L27" s="488">
        <v>10</v>
      </c>
      <c r="M27" s="477">
        <v>0</v>
      </c>
      <c r="N27" s="487">
        <v>0</v>
      </c>
      <c r="O27" s="478">
        <v>10</v>
      </c>
      <c r="P27" s="478">
        <v>10</v>
      </c>
      <c r="Q27" s="479">
        <v>10</v>
      </c>
      <c r="R27" s="477">
        <v>0</v>
      </c>
      <c r="S27" s="394">
        <f t="shared" si="0"/>
        <v>80</v>
      </c>
    </row>
    <row r="28" spans="1:19" x14ac:dyDescent="0.2">
      <c r="B28" s="447" t="s">
        <v>43</v>
      </c>
      <c r="C28" s="477">
        <v>0</v>
      </c>
      <c r="D28" s="481">
        <v>0</v>
      </c>
      <c r="E28" s="477">
        <v>0</v>
      </c>
      <c r="F28" s="478">
        <v>10</v>
      </c>
      <c r="G28" s="477">
        <v>0</v>
      </c>
      <c r="H28" s="478">
        <v>10</v>
      </c>
      <c r="I28" s="478">
        <v>10</v>
      </c>
      <c r="J28" s="479">
        <v>10</v>
      </c>
      <c r="K28" s="478">
        <v>10</v>
      </c>
      <c r="L28" s="497">
        <v>0</v>
      </c>
      <c r="M28" s="477">
        <v>0</v>
      </c>
      <c r="N28" s="487">
        <v>0</v>
      </c>
      <c r="O28" s="478">
        <v>10</v>
      </c>
      <c r="P28" s="478">
        <v>10</v>
      </c>
      <c r="Q28" s="479">
        <v>10</v>
      </c>
      <c r="R28" s="477">
        <v>0</v>
      </c>
      <c r="S28" s="392">
        <f t="shared" si="0"/>
        <v>80</v>
      </c>
    </row>
    <row r="29" spans="1:19" x14ac:dyDescent="0.2">
      <c r="B29" s="448" t="s">
        <v>44</v>
      </c>
      <c r="C29" s="477">
        <v>0</v>
      </c>
      <c r="D29" s="488">
        <v>10</v>
      </c>
      <c r="E29" s="477">
        <v>0</v>
      </c>
      <c r="F29" s="478">
        <v>10</v>
      </c>
      <c r="G29" s="478">
        <v>10</v>
      </c>
      <c r="H29" s="477">
        <v>0</v>
      </c>
      <c r="I29" s="478">
        <v>10</v>
      </c>
      <c r="J29" s="487">
        <v>0</v>
      </c>
      <c r="K29" s="477">
        <v>0</v>
      </c>
      <c r="L29" s="497">
        <v>0</v>
      </c>
      <c r="M29" s="478">
        <v>10</v>
      </c>
      <c r="N29" s="487">
        <v>0</v>
      </c>
      <c r="O29" s="478">
        <v>10</v>
      </c>
      <c r="P29" s="478">
        <v>10</v>
      </c>
      <c r="Q29" s="487">
        <v>0</v>
      </c>
      <c r="R29" s="478">
        <v>10</v>
      </c>
      <c r="S29" s="394">
        <f t="shared" si="0"/>
        <v>80</v>
      </c>
    </row>
    <row r="30" spans="1:19" x14ac:dyDescent="0.2">
      <c r="B30" s="447" t="s">
        <v>45</v>
      </c>
      <c r="C30" s="477">
        <v>0</v>
      </c>
      <c r="D30" s="481">
        <v>0</v>
      </c>
      <c r="E30" s="477">
        <v>0</v>
      </c>
      <c r="F30" s="477">
        <v>0</v>
      </c>
      <c r="G30" s="478">
        <v>10</v>
      </c>
      <c r="H30" s="478">
        <v>10</v>
      </c>
      <c r="I30" s="478">
        <v>10</v>
      </c>
      <c r="J30" s="487">
        <v>0</v>
      </c>
      <c r="K30" s="478">
        <v>10</v>
      </c>
      <c r="L30" s="480">
        <v>10</v>
      </c>
      <c r="M30" s="477">
        <v>0</v>
      </c>
      <c r="N30" s="487">
        <v>0</v>
      </c>
      <c r="O30" s="477">
        <v>0</v>
      </c>
      <c r="P30" s="478">
        <v>10</v>
      </c>
      <c r="Q30" s="479">
        <v>10</v>
      </c>
      <c r="R30" s="478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478">
        <v>10</v>
      </c>
      <c r="D31" s="481">
        <v>0</v>
      </c>
      <c r="E31" s="500">
        <v>0</v>
      </c>
      <c r="F31" s="478">
        <v>10</v>
      </c>
      <c r="G31" s="481">
        <v>0</v>
      </c>
      <c r="H31" s="477">
        <v>0</v>
      </c>
      <c r="I31" s="478">
        <v>10</v>
      </c>
      <c r="J31" s="488">
        <v>10</v>
      </c>
      <c r="K31" s="478">
        <v>10</v>
      </c>
      <c r="L31" s="480">
        <v>10</v>
      </c>
      <c r="M31" s="477">
        <v>0</v>
      </c>
      <c r="N31" s="487">
        <v>0</v>
      </c>
      <c r="O31" s="477">
        <v>0</v>
      </c>
      <c r="P31" s="477">
        <v>0</v>
      </c>
      <c r="Q31" s="479">
        <v>10</v>
      </c>
      <c r="R31" s="499">
        <v>10</v>
      </c>
      <c r="S31" s="403">
        <f t="shared" si="0"/>
        <v>80</v>
      </c>
    </row>
    <row r="32" spans="1:19" ht="13.5" thickBot="1" x14ac:dyDescent="0.25">
      <c r="B32" s="451" t="s">
        <v>210</v>
      </c>
      <c r="C32" s="405">
        <f>SUM(C13:C31)</f>
        <v>88.75</v>
      </c>
      <c r="D32" s="405">
        <f t="shared" ref="D32:S32" si="1">SUM(D13:D31)</f>
        <v>68.75</v>
      </c>
      <c r="E32" s="405">
        <f t="shared" si="1"/>
        <v>98.75</v>
      </c>
      <c r="F32" s="405">
        <f t="shared" si="1"/>
        <v>68.75</v>
      </c>
      <c r="G32" s="405">
        <f t="shared" si="1"/>
        <v>108.75</v>
      </c>
      <c r="H32" s="405">
        <f t="shared" si="1"/>
        <v>88.75</v>
      </c>
      <c r="I32" s="405">
        <f t="shared" si="1"/>
        <v>128.75</v>
      </c>
      <c r="J32" s="405">
        <f t="shared" si="1"/>
        <v>118.75</v>
      </c>
      <c r="K32" s="405">
        <f t="shared" si="1"/>
        <v>108.75</v>
      </c>
      <c r="L32" s="501">
        <f t="shared" si="1"/>
        <v>108.75</v>
      </c>
      <c r="M32" s="405">
        <f t="shared" si="1"/>
        <v>88.75</v>
      </c>
      <c r="N32" s="405">
        <f t="shared" si="1"/>
        <v>58.75</v>
      </c>
      <c r="O32" s="405">
        <f t="shared" si="1"/>
        <v>88.75</v>
      </c>
      <c r="P32" s="405">
        <f t="shared" si="1"/>
        <v>118.75</v>
      </c>
      <c r="Q32" s="405">
        <f t="shared" si="1"/>
        <v>128.75</v>
      </c>
      <c r="R32" s="405">
        <f t="shared" si="1"/>
        <v>118.75</v>
      </c>
      <c r="S32" s="405">
        <f t="shared" si="1"/>
        <v>1590</v>
      </c>
    </row>
    <row r="33" spans="2:19" ht="16.5" thickBot="1" x14ac:dyDescent="0.3">
      <c r="B33" s="452" t="s">
        <v>211</v>
      </c>
      <c r="C33" s="407">
        <f>+C11+C32</f>
        <v>232.5</v>
      </c>
      <c r="D33" s="407">
        <f t="shared" ref="D33:R33" si="2">+D11+D32</f>
        <v>68.75</v>
      </c>
      <c r="E33" s="407">
        <f t="shared" si="2"/>
        <v>-189.75</v>
      </c>
      <c r="F33" s="407">
        <f t="shared" si="2"/>
        <v>68.75</v>
      </c>
      <c r="G33" s="407">
        <f t="shared" si="2"/>
        <v>108.75</v>
      </c>
      <c r="H33" s="407">
        <f t="shared" si="2"/>
        <v>-37.5</v>
      </c>
      <c r="I33" s="407">
        <f t="shared" si="2"/>
        <v>128.75</v>
      </c>
      <c r="J33" s="407">
        <f t="shared" si="2"/>
        <v>-166.5</v>
      </c>
      <c r="K33" s="407">
        <f t="shared" si="2"/>
        <v>108.75</v>
      </c>
      <c r="L33" s="502">
        <f t="shared" si="2"/>
        <v>108.75</v>
      </c>
      <c r="M33" s="407">
        <f t="shared" si="2"/>
        <v>261</v>
      </c>
      <c r="N33" s="407">
        <f t="shared" si="2"/>
        <v>-115</v>
      </c>
      <c r="O33" s="407">
        <f t="shared" si="2"/>
        <v>157.25</v>
      </c>
      <c r="P33" s="407">
        <f t="shared" si="2"/>
        <v>156</v>
      </c>
      <c r="Q33" s="407">
        <f t="shared" si="2"/>
        <v>128.75</v>
      </c>
      <c r="R33" s="407">
        <f t="shared" si="2"/>
        <v>118.75</v>
      </c>
      <c r="S33" s="407">
        <f t="shared" ref="S33" si="3">+S11+S32</f>
        <v>1138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>
        <v>175</v>
      </c>
      <c r="D35" s="411"/>
      <c r="E35" s="411"/>
      <c r="F35" s="411"/>
      <c r="G35" s="411"/>
      <c r="H35" s="411"/>
      <c r="I35" s="411"/>
      <c r="J35" s="411"/>
      <c r="K35" s="411"/>
      <c r="L35" s="411"/>
      <c r="M35" s="410"/>
      <c r="N35" s="411"/>
      <c r="O35" s="466"/>
      <c r="P35" s="410"/>
      <c r="Q35" s="410"/>
      <c r="R35" s="412"/>
      <c r="S35" s="410">
        <f t="shared" ref="S35:S50" si="4">SUM(C35:R35)</f>
        <v>175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4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4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4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4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4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4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4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4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4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4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>
        <v>100</v>
      </c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4"/>
        <v>100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4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4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4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/>
      <c r="P50" s="418">
        <v>156</v>
      </c>
      <c r="Q50" s="416"/>
      <c r="R50" s="418"/>
      <c r="S50" s="416">
        <f t="shared" si="4"/>
        <v>156</v>
      </c>
    </row>
    <row r="51" spans="2:20" ht="13.5" thickBot="1" x14ac:dyDescent="0.25">
      <c r="B51" s="464" t="s">
        <v>212</v>
      </c>
      <c r="C51" s="420">
        <f t="shared" ref="C51:S51" si="5">SUM(C35:C50)</f>
        <v>175</v>
      </c>
      <c r="D51" s="420">
        <f t="shared" si="5"/>
        <v>0</v>
      </c>
      <c r="E51" s="420">
        <f t="shared" si="5"/>
        <v>0</v>
      </c>
      <c r="F51" s="420">
        <f t="shared" si="5"/>
        <v>0</v>
      </c>
      <c r="G51" s="420">
        <f t="shared" si="5"/>
        <v>0</v>
      </c>
      <c r="H51" s="420">
        <f t="shared" si="5"/>
        <v>0</v>
      </c>
      <c r="I51" s="420">
        <f t="shared" si="5"/>
        <v>100</v>
      </c>
      <c r="J51" s="420">
        <f t="shared" si="5"/>
        <v>0</v>
      </c>
      <c r="K51" s="420">
        <f t="shared" si="5"/>
        <v>0</v>
      </c>
      <c r="L51" s="420">
        <f t="shared" si="5"/>
        <v>0</v>
      </c>
      <c r="M51" s="420">
        <f t="shared" si="5"/>
        <v>0</v>
      </c>
      <c r="N51" s="420">
        <f t="shared" si="5"/>
        <v>0</v>
      </c>
      <c r="O51" s="420">
        <f t="shared" si="5"/>
        <v>0</v>
      </c>
      <c r="P51" s="420">
        <f t="shared" si="5"/>
        <v>156</v>
      </c>
      <c r="Q51" s="420">
        <f t="shared" si="5"/>
        <v>0</v>
      </c>
      <c r="R51" s="420">
        <f t="shared" si="5"/>
        <v>0</v>
      </c>
      <c r="S51" s="420">
        <f t="shared" si="5"/>
        <v>431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60" t="s">
        <v>108</v>
      </c>
      <c r="C53" s="649">
        <f t="shared" ref="C53:S53" si="6">+C33-C51</f>
        <v>57.5</v>
      </c>
      <c r="D53" s="649">
        <f t="shared" si="6"/>
        <v>68.75</v>
      </c>
      <c r="E53" s="649">
        <f t="shared" si="6"/>
        <v>-189.75</v>
      </c>
      <c r="F53" s="649">
        <f t="shared" si="6"/>
        <v>68.75</v>
      </c>
      <c r="G53" s="649">
        <f t="shared" si="6"/>
        <v>108.75</v>
      </c>
      <c r="H53" s="649">
        <f t="shared" si="6"/>
        <v>-37.5</v>
      </c>
      <c r="I53" s="649">
        <f t="shared" si="6"/>
        <v>28.75</v>
      </c>
      <c r="J53" s="649">
        <f t="shared" si="6"/>
        <v>-166.5</v>
      </c>
      <c r="K53" s="649">
        <f t="shared" si="6"/>
        <v>108.75</v>
      </c>
      <c r="L53" s="649">
        <f t="shared" si="6"/>
        <v>108.75</v>
      </c>
      <c r="M53" s="649">
        <f t="shared" si="6"/>
        <v>261</v>
      </c>
      <c r="N53" s="649">
        <f t="shared" si="6"/>
        <v>-115</v>
      </c>
      <c r="O53" s="649">
        <f>+O33-O51</f>
        <v>157.25</v>
      </c>
      <c r="P53" s="649">
        <f t="shared" si="6"/>
        <v>0</v>
      </c>
      <c r="Q53" s="649">
        <f t="shared" si="6"/>
        <v>128.75</v>
      </c>
      <c r="R53" s="649">
        <f t="shared" si="6"/>
        <v>118.75</v>
      </c>
      <c r="S53" s="649">
        <f t="shared" si="6"/>
        <v>707</v>
      </c>
    </row>
    <row r="54" spans="2:20" ht="12.75" customHeight="1" x14ac:dyDescent="0.2">
      <c r="B54" s="661"/>
      <c r="C54" s="650"/>
      <c r="D54" s="650"/>
      <c r="E54" s="650"/>
      <c r="F54" s="650"/>
      <c r="G54" s="650"/>
      <c r="H54" s="650"/>
      <c r="I54" s="650"/>
      <c r="J54" s="650"/>
      <c r="K54" s="650"/>
      <c r="L54" s="650"/>
      <c r="M54" s="650"/>
      <c r="N54" s="650"/>
      <c r="O54" s="650"/>
      <c r="P54" s="650"/>
      <c r="Q54" s="650"/>
      <c r="R54" s="650"/>
      <c r="S54" s="650"/>
    </row>
    <row r="55" spans="2:20" ht="12.75" customHeight="1" x14ac:dyDescent="0.2">
      <c r="B55" s="661"/>
      <c r="C55" s="650"/>
      <c r="D55" s="650"/>
      <c r="E55" s="650"/>
      <c r="F55" s="650"/>
      <c r="G55" s="650"/>
      <c r="H55" s="650"/>
      <c r="I55" s="650"/>
      <c r="J55" s="650"/>
      <c r="K55" s="650"/>
      <c r="L55" s="650"/>
      <c r="M55" s="650"/>
      <c r="N55" s="650"/>
      <c r="O55" s="650"/>
      <c r="P55" s="650"/>
      <c r="Q55" s="650"/>
      <c r="R55" s="650"/>
      <c r="S55" s="650"/>
    </row>
    <row r="56" spans="2:20" ht="13.5" customHeight="1" thickBot="1" x14ac:dyDescent="0.25">
      <c r="B56" s="662"/>
      <c r="C56" s="651"/>
      <c r="D56" s="651"/>
      <c r="E56" s="651"/>
      <c r="F56" s="651"/>
      <c r="G56" s="651"/>
      <c r="H56" s="651"/>
      <c r="I56" s="651"/>
      <c r="J56" s="651"/>
      <c r="K56" s="651"/>
      <c r="L56" s="651"/>
      <c r="M56" s="651"/>
      <c r="N56" s="651"/>
      <c r="O56" s="651"/>
      <c r="P56" s="651"/>
      <c r="Q56" s="651"/>
      <c r="R56" s="651"/>
      <c r="S56" s="651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213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>
        <v>313.5</v>
      </c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7">SUM(C60:R60)</f>
        <v>313.5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>
        <v>313.5</v>
      </c>
      <c r="O61" s="248"/>
      <c r="P61" s="248"/>
      <c r="Q61" s="248"/>
      <c r="R61" s="249"/>
      <c r="S61" s="250">
        <f t="shared" si="7"/>
        <v>313.5</v>
      </c>
    </row>
    <row r="62" spans="2:20" s="1" customFormat="1" x14ac:dyDescent="0.2">
      <c r="B62" s="247" t="s">
        <v>73</v>
      </c>
      <c r="C62" s="248"/>
      <c r="D62" s="248"/>
      <c r="E62" s="248"/>
      <c r="F62" s="248">
        <v>209</v>
      </c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7"/>
        <v>209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>
        <v>209</v>
      </c>
      <c r="P63" s="248"/>
      <c r="Q63" s="248"/>
      <c r="R63" s="249"/>
      <c r="S63" s="250">
        <f t="shared" si="7"/>
        <v>209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/>
      <c r="H64" s="248">
        <v>88.5</v>
      </c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7"/>
        <v>88.5</v>
      </c>
    </row>
    <row r="65" spans="2:19" s="1" customFormat="1" x14ac:dyDescent="0.2">
      <c r="B65" s="247" t="s">
        <v>76</v>
      </c>
      <c r="C65" s="248"/>
      <c r="D65" s="248"/>
      <c r="E65" s="248"/>
      <c r="F65" s="248"/>
      <c r="G65" s="248"/>
      <c r="H65" s="248">
        <v>88.5</v>
      </c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7"/>
        <v>88.5</v>
      </c>
    </row>
    <row r="66" spans="2:19" s="1" customFormat="1" x14ac:dyDescent="0.2">
      <c r="B66" s="423" t="s">
        <v>215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>
        <v>259</v>
      </c>
      <c r="M66" s="301"/>
      <c r="N66" s="301"/>
      <c r="O66" s="301"/>
      <c r="P66" s="301"/>
      <c r="Q66" s="301"/>
      <c r="R66" s="302"/>
      <c r="S66" s="303">
        <f t="shared" si="7"/>
        <v>259</v>
      </c>
    </row>
    <row r="67" spans="2:19" s="1" customFormat="1" ht="13.5" thickBot="1" x14ac:dyDescent="0.25">
      <c r="B67" s="422" t="s">
        <v>216</v>
      </c>
      <c r="C67" s="305">
        <v>109</v>
      </c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/>
      <c r="R67" s="306"/>
      <c r="S67" s="303">
        <f t="shared" si="7"/>
        <v>109</v>
      </c>
    </row>
    <row r="68" spans="2:19" s="1" customFormat="1" ht="13.5" thickBot="1" x14ac:dyDescent="0.25">
      <c r="B68" s="255" t="s">
        <v>82</v>
      </c>
      <c r="C68" s="256">
        <f>SUM(C60:C67)</f>
        <v>109</v>
      </c>
      <c r="D68" s="256">
        <f t="shared" ref="D68:R68" si="8">SUM(D60:D67)</f>
        <v>313.5</v>
      </c>
      <c r="E68" s="256">
        <f t="shared" si="8"/>
        <v>0</v>
      </c>
      <c r="F68" s="256">
        <f t="shared" si="8"/>
        <v>209</v>
      </c>
      <c r="G68" s="256">
        <f t="shared" si="8"/>
        <v>0</v>
      </c>
      <c r="H68" s="256">
        <f t="shared" si="8"/>
        <v>177</v>
      </c>
      <c r="I68" s="256">
        <f t="shared" si="8"/>
        <v>0</v>
      </c>
      <c r="J68" s="256">
        <f t="shared" si="8"/>
        <v>0</v>
      </c>
      <c r="K68" s="256">
        <f t="shared" si="8"/>
        <v>0</v>
      </c>
      <c r="L68" s="256">
        <f t="shared" si="8"/>
        <v>259</v>
      </c>
      <c r="M68" s="256">
        <f t="shared" si="8"/>
        <v>0</v>
      </c>
      <c r="N68" s="256">
        <f t="shared" si="8"/>
        <v>313.5</v>
      </c>
      <c r="O68" s="256">
        <f t="shared" si="8"/>
        <v>209</v>
      </c>
      <c r="P68" s="256">
        <f t="shared" si="8"/>
        <v>0</v>
      </c>
      <c r="Q68" s="256">
        <f t="shared" si="8"/>
        <v>0</v>
      </c>
      <c r="R68" s="299">
        <f t="shared" si="8"/>
        <v>0</v>
      </c>
      <c r="S68" s="258">
        <f>SUM(S60:S67)</f>
        <v>1590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f>244.75-7.25</f>
        <v>237.5</v>
      </c>
      <c r="E70" s="274"/>
      <c r="F70" s="274">
        <v>118.75</v>
      </c>
      <c r="G70" s="274"/>
      <c r="H70" s="274"/>
      <c r="I70" s="274"/>
      <c r="J70" s="274"/>
      <c r="K70" s="274">
        <v>-108.75</v>
      </c>
      <c r="L70" s="274">
        <v>0</v>
      </c>
      <c r="M70" s="274"/>
      <c r="N70" s="274"/>
      <c r="O70" s="274"/>
      <c r="P70" s="274"/>
      <c r="Q70" s="274">
        <v>-128.75</v>
      </c>
      <c r="R70" s="274">
        <v>-118.75</v>
      </c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>
        <v>-7.25</v>
      </c>
      <c r="E71" s="274"/>
      <c r="F71" s="274">
        <v>-21.5</v>
      </c>
      <c r="G71" s="274"/>
      <c r="H71" s="274"/>
      <c r="I71" s="274"/>
      <c r="J71" s="274"/>
      <c r="K71" s="274"/>
      <c r="L71" s="274">
        <v>-150.25</v>
      </c>
      <c r="M71" s="274"/>
      <c r="N71" s="274"/>
      <c r="O71" s="274"/>
      <c r="P71" s="274"/>
      <c r="Q71" s="274"/>
      <c r="R71" s="274"/>
      <c r="S71" s="238">
        <f>SUM(C71:R71)</f>
        <v>-179</v>
      </c>
    </row>
    <row r="72" spans="2:19" s="1" customFormat="1" ht="5.25" customHeight="1" thickBot="1" x14ac:dyDescent="0.25"/>
    <row r="73" spans="2:19" s="1" customFormat="1" ht="12.75" customHeight="1" x14ac:dyDescent="0.2">
      <c r="B73" s="652" t="s">
        <v>218</v>
      </c>
      <c r="C73" s="645">
        <f t="shared" ref="C73:K73" si="9">+C68-C53-C70+C71</f>
        <v>51.5</v>
      </c>
      <c r="D73" s="645">
        <f t="shared" si="9"/>
        <v>0</v>
      </c>
      <c r="E73" s="645">
        <f t="shared" si="9"/>
        <v>189.75</v>
      </c>
      <c r="F73" s="645">
        <f t="shared" si="9"/>
        <v>0</v>
      </c>
      <c r="G73" s="677">
        <f t="shared" si="9"/>
        <v>-108.75</v>
      </c>
      <c r="H73" s="645">
        <f t="shared" si="9"/>
        <v>214.5</v>
      </c>
      <c r="I73" s="677">
        <f t="shared" si="9"/>
        <v>-28.75</v>
      </c>
      <c r="J73" s="645">
        <f t="shared" si="9"/>
        <v>166.5</v>
      </c>
      <c r="K73" s="645">
        <f t="shared" si="9"/>
        <v>0</v>
      </c>
      <c r="L73" s="645">
        <f>+L68-L53-L70+L71</f>
        <v>0</v>
      </c>
      <c r="M73" s="677">
        <f t="shared" ref="M73:R73" si="10">+M68-M53-M70+M71</f>
        <v>-261</v>
      </c>
      <c r="N73" s="645">
        <f t="shared" si="10"/>
        <v>428.5</v>
      </c>
      <c r="O73" s="645">
        <f t="shared" si="10"/>
        <v>51.75</v>
      </c>
      <c r="P73" s="645">
        <f t="shared" si="10"/>
        <v>0</v>
      </c>
      <c r="Q73" s="645">
        <f t="shared" si="10"/>
        <v>0</v>
      </c>
      <c r="R73" s="645">
        <f t="shared" si="10"/>
        <v>0</v>
      </c>
      <c r="S73" s="645">
        <f>SUM(C73:R74)</f>
        <v>704</v>
      </c>
    </row>
    <row r="74" spans="2:19" s="1" customFormat="1" ht="13.5" customHeight="1" thickBot="1" x14ac:dyDescent="0.25">
      <c r="B74" s="653"/>
      <c r="C74" s="646"/>
      <c r="D74" s="646"/>
      <c r="E74" s="646"/>
      <c r="F74" s="646"/>
      <c r="G74" s="678"/>
      <c r="H74" s="646"/>
      <c r="I74" s="678"/>
      <c r="J74" s="646"/>
      <c r="K74" s="646"/>
      <c r="L74" s="646"/>
      <c r="M74" s="678"/>
      <c r="N74" s="646"/>
      <c r="O74" s="646"/>
      <c r="P74" s="646"/>
      <c r="Q74" s="646"/>
      <c r="R74" s="646"/>
      <c r="S74" s="646"/>
    </row>
    <row r="75" spans="2:19" s="1" customFormat="1" x14ac:dyDescent="0.2"/>
    <row r="76" spans="2:19" s="1" customFormat="1" x14ac:dyDescent="0.2">
      <c r="C76" s="1">
        <f t="shared" ref="C76:L76" si="11">+C73</f>
        <v>51.5</v>
      </c>
      <c r="D76" s="1">
        <f t="shared" si="11"/>
        <v>0</v>
      </c>
      <c r="E76" s="1">
        <f t="shared" si="11"/>
        <v>189.75</v>
      </c>
      <c r="F76" s="1">
        <f t="shared" si="11"/>
        <v>0</v>
      </c>
      <c r="G76" s="1">
        <f t="shared" si="11"/>
        <v>-108.75</v>
      </c>
      <c r="H76" s="1">
        <f t="shared" si="11"/>
        <v>214.5</v>
      </c>
      <c r="I76" s="1">
        <f t="shared" si="11"/>
        <v>-28.75</v>
      </c>
      <c r="J76" s="1">
        <f t="shared" si="11"/>
        <v>166.5</v>
      </c>
      <c r="K76" s="1">
        <f t="shared" si="11"/>
        <v>0</v>
      </c>
      <c r="L76" s="1">
        <f t="shared" si="11"/>
        <v>0</v>
      </c>
      <c r="M76" s="1">
        <f t="shared" ref="M76:S76" si="12">+M73</f>
        <v>-261</v>
      </c>
      <c r="N76" s="1">
        <f t="shared" si="12"/>
        <v>428.5</v>
      </c>
      <c r="O76" s="1">
        <f t="shared" si="12"/>
        <v>51.75</v>
      </c>
      <c r="P76" s="1">
        <f t="shared" si="12"/>
        <v>0</v>
      </c>
      <c r="Q76" s="1">
        <f t="shared" si="12"/>
        <v>0</v>
      </c>
      <c r="R76" s="1">
        <f t="shared" si="12"/>
        <v>0</v>
      </c>
      <c r="S76" s="1">
        <f t="shared" si="12"/>
        <v>704</v>
      </c>
    </row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</sheetData>
  <mergeCells count="58">
    <mergeCell ref="S73:S74"/>
    <mergeCell ref="H73:H74"/>
    <mergeCell ref="I73:I74"/>
    <mergeCell ref="J73:J74"/>
    <mergeCell ref="K73:K74"/>
    <mergeCell ref="L73:L74"/>
    <mergeCell ref="M73:M74"/>
    <mergeCell ref="N73:N74"/>
    <mergeCell ref="O73:O74"/>
    <mergeCell ref="P73:P74"/>
    <mergeCell ref="Q73:Q74"/>
    <mergeCell ref="R73:R74"/>
    <mergeCell ref="B73:B74"/>
    <mergeCell ref="C73:C74"/>
    <mergeCell ref="D73:D74"/>
    <mergeCell ref="E73:E74"/>
    <mergeCell ref="F73:F74"/>
    <mergeCell ref="G73:G74"/>
    <mergeCell ref="N53:N56"/>
    <mergeCell ref="O53:O56"/>
    <mergeCell ref="P53:P56"/>
    <mergeCell ref="Q53:Q56"/>
    <mergeCell ref="G53:G56"/>
    <mergeCell ref="S53:S56"/>
    <mergeCell ref="H53:H56"/>
    <mergeCell ref="I53:I56"/>
    <mergeCell ref="J53:J56"/>
    <mergeCell ref="K53:K56"/>
    <mergeCell ref="L53:L56"/>
    <mergeCell ref="M53:M56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</mergeCells>
  <conditionalFormatting sqref="C53:S56">
    <cfRule type="cellIs" dxfId="11" priority="1" operator="lessThan">
      <formula>0</formula>
    </cfRule>
    <cfRule type="cellIs" dxfId="10" priority="2" operator="greaterThan">
      <formula>0</formula>
    </cfRule>
    <cfRule type="cellIs" dxfId="9" priority="3" operator="lessThan">
      <formula>0</formula>
    </cfRule>
    <cfRule type="cellIs" dxfId="8" priority="4" operator="greaterThan">
      <formula>0</formula>
    </cfRule>
  </conditionalFormatting>
  <pageMargins left="0.7" right="0.7" top="0.75" bottom="0.75" header="0.3" footer="0.3"/>
  <pageSetup orientation="portrait" horizontalDpi="300" verticalDpi="300" r:id="rId1"/>
  <ignoredErrors>
    <ignoredError sqref="D32:R32" formulaRange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2025</vt:lpstr>
      <vt:lpstr>2025 SCORES</vt:lpstr>
      <vt:lpstr>2024</vt:lpstr>
      <vt:lpstr>2024 SCORES</vt:lpstr>
      <vt:lpstr>2023</vt:lpstr>
      <vt:lpstr>2023 SCORES</vt:lpstr>
      <vt:lpstr>2022</vt:lpstr>
      <vt:lpstr>2022 Scores</vt:lpstr>
      <vt:lpstr>2021</vt:lpstr>
      <vt:lpstr>2021 Scores</vt:lpstr>
      <vt:lpstr>2020</vt:lpstr>
      <vt:lpstr>2020 SCORES</vt:lpstr>
      <vt:lpstr>2019</vt:lpstr>
      <vt:lpstr>2019 SCORES</vt:lpstr>
      <vt:lpstr>2018</vt:lpstr>
      <vt:lpstr>2018 SCORES</vt:lpstr>
      <vt:lpstr>2017</vt:lpstr>
      <vt:lpstr>2017 SCORES</vt:lpstr>
      <vt:lpstr>2016</vt:lpstr>
      <vt:lpstr>2016 SCORES</vt:lpstr>
      <vt:lpstr>2015</vt:lpstr>
      <vt:lpstr>2015 SCORES</vt:lpstr>
      <vt:lpstr>2014</vt:lpstr>
      <vt:lpstr>2014SCORES</vt:lpstr>
      <vt:lpstr>2013</vt:lpstr>
      <vt:lpstr>2013SCORES</vt:lpstr>
      <vt:lpstr>2012</vt:lpstr>
      <vt:lpstr>2012SCORES</vt:lpstr>
      <vt:lpstr>2011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Jeffrey</dc:creator>
  <cp:lastModifiedBy>Condino, Jeff</cp:lastModifiedBy>
  <cp:lastPrinted>2017-01-24T15:48:51Z</cp:lastPrinted>
  <dcterms:created xsi:type="dcterms:W3CDTF">2003-08-24T18:09:09Z</dcterms:created>
  <dcterms:modified xsi:type="dcterms:W3CDTF">2025-11-04T11:25:38Z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1033</vt:lpwstr>
  </property>
</Properties>
</file>